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511" documentId="11_D713250614DB7C44F6C7748FFF1C0731D94E83C1" xr6:coauthVersionLast="47" xr6:coauthVersionMax="47" xr10:uidLastSave="{710D1993-1234-4537-BF0D-2A56C8E27486}"/>
  <bookViews>
    <workbookView xWindow="-108" yWindow="-108" windowWidth="23256" windowHeight="12576" firstSheet="3" activeTab="11" xr2:uid="{00000000-000D-0000-FFFF-FFFF00000000}"/>
  </bookViews>
  <sheets>
    <sheet name="Jan 2021" sheetId="1" r:id="rId1"/>
    <sheet name="Feb 2021" sheetId="4" r:id="rId2"/>
    <sheet name="March 2021" sheetId="5" r:id="rId3"/>
    <sheet name="April 2021" sheetId="6" r:id="rId4"/>
    <sheet name="May 2021" sheetId="7" r:id="rId5"/>
    <sheet name="June 2021 " sheetId="8" r:id="rId6"/>
    <sheet name="July 2021" sheetId="9" r:id="rId7"/>
    <sheet name="Aug 2021" sheetId="12" r:id="rId8"/>
    <sheet name="Sept 2021" sheetId="10" r:id="rId9"/>
    <sheet name="Oct 2021" sheetId="11" r:id="rId10"/>
    <sheet name="Nov 2021" sheetId="13" r:id="rId11"/>
    <sheet name="Dec 2021" sheetId="14" r:id="rId12"/>
  </sheets>
  <definedNames>
    <definedName name="_xlnm._FilterDatabase" localSheetId="3" hidden="1">'April 2021'!$A$3:$X$3</definedName>
    <definedName name="_xlnm._FilterDatabase" localSheetId="7" hidden="1">'Aug 2021'!$C$3:$W$3</definedName>
    <definedName name="_xlnm._FilterDatabase" localSheetId="11" hidden="1">'Dec 2021'!$A$3:$W$3</definedName>
    <definedName name="_xlnm._FilterDatabase" localSheetId="1" hidden="1">'Feb 2021'!$C$3:$W$3</definedName>
    <definedName name="_xlnm._FilterDatabase" localSheetId="0" hidden="1">'Jan 2021'!$A$3:$X$3</definedName>
    <definedName name="_xlnm._FilterDatabase" localSheetId="6" hidden="1">'July 2021'!$A$3:$X$3</definedName>
    <definedName name="_xlnm._FilterDatabase" localSheetId="5" hidden="1">'June 2021 '!$B$3:$X$3</definedName>
    <definedName name="_xlnm._FilterDatabase" localSheetId="2" hidden="1">'March 2021'!$A$3:$X$3</definedName>
    <definedName name="_xlnm._FilterDatabase" localSheetId="4" hidden="1">'May 2021'!$A$3:$W$3</definedName>
    <definedName name="_xlnm._FilterDatabase" localSheetId="10" hidden="1">'Nov 2021'!$A$3:$W$3</definedName>
    <definedName name="_xlnm._FilterDatabase" localSheetId="9" hidden="1">'Oct 2021'!$A$3:$W$3</definedName>
    <definedName name="_xlnm._FilterDatabase" localSheetId="8" hidden="1">'Sept 2021'!$A$3:$W$3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4" l="1"/>
  <c r="H17" i="14"/>
  <c r="I13" i="14"/>
  <c r="I14" i="14"/>
  <c r="I15" i="14"/>
  <c r="I16" i="14"/>
  <c r="I12" i="14"/>
  <c r="H16" i="14"/>
  <c r="H15" i="14"/>
  <c r="H14" i="14"/>
  <c r="H13" i="14"/>
  <c r="H12" i="14"/>
  <c r="I9" i="14"/>
  <c r="H9" i="14"/>
  <c r="I8" i="14"/>
  <c r="H8" i="14"/>
  <c r="I7" i="14"/>
  <c r="H7" i="14"/>
  <c r="I6" i="14"/>
  <c r="H6" i="14"/>
  <c r="I5" i="14"/>
  <c r="H5" i="14"/>
  <c r="H11" i="13"/>
  <c r="I11" i="13"/>
  <c r="H12" i="13"/>
  <c r="I12" i="13"/>
  <c r="I10" i="13"/>
  <c r="H10" i="13"/>
  <c r="H6" i="13"/>
  <c r="I6" i="13"/>
  <c r="H7" i="13"/>
  <c r="I7" i="13"/>
  <c r="I5" i="13"/>
  <c r="H5" i="13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I35" i="12"/>
  <c r="I45" i="12"/>
  <c r="H45" i="12"/>
  <c r="H35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I21" i="12"/>
  <c r="H21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I8" i="12"/>
  <c r="G5" i="12"/>
  <c r="H5" i="12" s="1"/>
  <c r="I31" i="11"/>
  <c r="I32" i="11"/>
  <c r="I33" i="11"/>
  <c r="I34" i="11"/>
  <c r="I35" i="11"/>
  <c r="I36" i="11"/>
  <c r="I30" i="11"/>
  <c r="I21" i="11"/>
  <c r="I22" i="11"/>
  <c r="I23" i="11"/>
  <c r="I24" i="11"/>
  <c r="I25" i="11"/>
  <c r="I26" i="11"/>
  <c r="I27" i="11"/>
  <c r="I20" i="11"/>
  <c r="H36" i="11"/>
  <c r="H35" i="11"/>
  <c r="H34" i="11"/>
  <c r="H33" i="11"/>
  <c r="H32" i="11"/>
  <c r="H31" i="11"/>
  <c r="H30" i="11"/>
  <c r="H27" i="11"/>
  <c r="H26" i="11"/>
  <c r="H25" i="11"/>
  <c r="H24" i="11"/>
  <c r="H23" i="11"/>
  <c r="H22" i="11"/>
  <c r="H21" i="11"/>
  <c r="H20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7" i="11"/>
  <c r="H7" i="11"/>
  <c r="I6" i="11"/>
  <c r="H6" i="11"/>
  <c r="I5" i="11"/>
  <c r="H5" i="11"/>
  <c r="I30" i="10"/>
  <c r="I31" i="10"/>
  <c r="I32" i="10"/>
  <c r="I33" i="10"/>
  <c r="I34" i="10"/>
  <c r="I35" i="10"/>
  <c r="I29" i="10"/>
  <c r="H35" i="10"/>
  <c r="H34" i="10"/>
  <c r="H33" i="10"/>
  <c r="H32" i="10"/>
  <c r="H31" i="10"/>
  <c r="H30" i="10"/>
  <c r="H29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H6" i="10"/>
  <c r="I6" i="10"/>
  <c r="H7" i="10"/>
  <c r="I7" i="10"/>
  <c r="H8" i="10"/>
  <c r="I8" i="10"/>
  <c r="H9" i="10"/>
  <c r="I9" i="10"/>
  <c r="H10" i="10"/>
  <c r="I10" i="10"/>
  <c r="H11" i="10"/>
  <c r="I11" i="10"/>
  <c r="I5" i="10"/>
  <c r="H5" i="10"/>
  <c r="J34" i="9"/>
  <c r="J33" i="9"/>
  <c r="J32" i="9"/>
  <c r="I32" i="9"/>
  <c r="J31" i="9"/>
  <c r="J30" i="9"/>
  <c r="I30" i="9"/>
  <c r="J29" i="9"/>
  <c r="I29" i="9"/>
  <c r="J28" i="9"/>
  <c r="J27" i="9"/>
  <c r="I27" i="9"/>
  <c r="J26" i="9"/>
  <c r="J25" i="9"/>
  <c r="J24" i="9"/>
  <c r="J20" i="9"/>
  <c r="H21" i="9"/>
  <c r="J21" i="9" s="1"/>
  <c r="I7" i="9"/>
  <c r="J7" i="9"/>
  <c r="I9" i="9"/>
  <c r="J9" i="9"/>
  <c r="I10" i="9"/>
  <c r="J10" i="9"/>
  <c r="I13" i="9"/>
  <c r="J13" i="9"/>
  <c r="I14" i="9"/>
  <c r="J14" i="9"/>
  <c r="H16" i="9"/>
  <c r="I16" i="9" s="1"/>
  <c r="H15" i="9"/>
  <c r="I15" i="9" s="1"/>
  <c r="H12" i="9"/>
  <c r="I12" i="9" s="1"/>
  <c r="H11" i="9"/>
  <c r="I11" i="9" s="1"/>
  <c r="H8" i="9"/>
  <c r="J8" i="9" s="1"/>
  <c r="H6" i="9"/>
  <c r="J6" i="9" s="1"/>
  <c r="H5" i="9"/>
  <c r="J5" i="9" s="1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J21" i="8"/>
  <c r="I21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J7" i="8"/>
  <c r="I7" i="8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I15" i="7"/>
  <c r="H15" i="7"/>
  <c r="H12" i="7"/>
  <c r="I11" i="7"/>
  <c r="H11" i="7"/>
  <c r="I10" i="7"/>
  <c r="H10" i="7"/>
  <c r="I9" i="7"/>
  <c r="H9" i="7"/>
  <c r="I8" i="7"/>
  <c r="H8" i="7"/>
  <c r="I7" i="7"/>
  <c r="I6" i="7"/>
  <c r="H6" i="7"/>
  <c r="I5" i="7"/>
  <c r="H5" i="7"/>
  <c r="J28" i="6"/>
  <c r="I28" i="6"/>
  <c r="I27" i="6"/>
  <c r="J26" i="6"/>
  <c r="I26" i="6"/>
  <c r="J25" i="6"/>
  <c r="I25" i="6"/>
  <c r="J24" i="6"/>
  <c r="I24" i="6"/>
  <c r="J23" i="6"/>
  <c r="I23" i="6"/>
  <c r="J22" i="6"/>
  <c r="J21" i="6"/>
  <c r="I21" i="6"/>
  <c r="J20" i="6"/>
  <c r="I20" i="6"/>
  <c r="J19" i="6"/>
  <c r="I19" i="6"/>
  <c r="H13" i="6"/>
  <c r="I13" i="6" s="1"/>
  <c r="H8" i="6"/>
  <c r="I8" i="6" s="1"/>
  <c r="I5" i="6"/>
  <c r="I15" i="6"/>
  <c r="I14" i="6"/>
  <c r="I12" i="6"/>
  <c r="I11" i="6"/>
  <c r="J11" i="6"/>
  <c r="I10" i="6"/>
  <c r="I9" i="6"/>
  <c r="J9" i="6"/>
  <c r="I7" i="6"/>
  <c r="J7" i="6"/>
  <c r="I6" i="6"/>
  <c r="J5" i="6"/>
  <c r="H27" i="5"/>
  <c r="H26" i="5"/>
  <c r="H25" i="5"/>
  <c r="H24" i="5"/>
  <c r="H23" i="5"/>
  <c r="H22" i="5"/>
  <c r="J22" i="5" s="1"/>
  <c r="H20" i="5"/>
  <c r="J20" i="5" s="1"/>
  <c r="H19" i="5"/>
  <c r="J19" i="5" s="1"/>
  <c r="H18" i="5"/>
  <c r="J21" i="5"/>
  <c r="J23" i="5"/>
  <c r="J24" i="5"/>
  <c r="J25" i="5"/>
  <c r="J26" i="5"/>
  <c r="J27" i="5"/>
  <c r="J18" i="5"/>
  <c r="I27" i="5"/>
  <c r="I25" i="5"/>
  <c r="I23" i="5"/>
  <c r="I21" i="5"/>
  <c r="I19" i="5"/>
  <c r="H14" i="5"/>
  <c r="H13" i="5"/>
  <c r="H12" i="5"/>
  <c r="H11" i="5"/>
  <c r="H10" i="5"/>
  <c r="I10" i="5" s="1"/>
  <c r="H9" i="5"/>
  <c r="I9" i="5" s="1"/>
  <c r="H8" i="5"/>
  <c r="J8" i="5" s="1"/>
  <c r="H7" i="5"/>
  <c r="J7" i="5" s="1"/>
  <c r="H6" i="5"/>
  <c r="H5" i="5"/>
  <c r="I12" i="5"/>
  <c r="I6" i="5"/>
  <c r="J6" i="5"/>
  <c r="I8" i="5"/>
  <c r="J10" i="5"/>
  <c r="I11" i="5"/>
  <c r="J11" i="5"/>
  <c r="J12" i="5"/>
  <c r="I13" i="5"/>
  <c r="J13" i="5"/>
  <c r="I14" i="5"/>
  <c r="J14" i="5"/>
  <c r="J5" i="5"/>
  <c r="I5" i="5"/>
  <c r="H27" i="4"/>
  <c r="J27" i="4" s="1"/>
  <c r="H28" i="4"/>
  <c r="J28" i="4" s="1"/>
  <c r="H29" i="4"/>
  <c r="I29" i="4"/>
  <c r="J29" i="4"/>
  <c r="I30" i="4"/>
  <c r="J30" i="4"/>
  <c r="I31" i="4"/>
  <c r="J31" i="4"/>
  <c r="I32" i="4"/>
  <c r="J32" i="4"/>
  <c r="I33" i="4"/>
  <c r="J33" i="4"/>
  <c r="I27" i="4"/>
  <c r="I24" i="4"/>
  <c r="J24" i="4"/>
  <c r="J23" i="4"/>
  <c r="I22" i="4"/>
  <c r="J22" i="4"/>
  <c r="J21" i="4"/>
  <c r="I20" i="4"/>
  <c r="J20" i="4"/>
  <c r="J19" i="4"/>
  <c r="I18" i="4"/>
  <c r="J18" i="4"/>
  <c r="J17" i="4"/>
  <c r="I16" i="4"/>
  <c r="J16" i="4"/>
  <c r="J15" i="4"/>
  <c r="I15" i="4"/>
  <c r="H11" i="4"/>
  <c r="J11" i="4" s="1"/>
  <c r="H10" i="4"/>
  <c r="H9" i="4"/>
  <c r="H8" i="4"/>
  <c r="H7" i="4"/>
  <c r="H6" i="4"/>
  <c r="I6" i="4" s="1"/>
  <c r="H5" i="4"/>
  <c r="I5" i="4" s="1"/>
  <c r="J9" i="4"/>
  <c r="J10" i="4"/>
  <c r="I10" i="4"/>
  <c r="I9" i="4"/>
  <c r="J8" i="4"/>
  <c r="I8" i="4"/>
  <c r="J7" i="4"/>
  <c r="I7" i="4"/>
  <c r="R36" i="4"/>
  <c r="Q36" i="4"/>
  <c r="V36" i="4" s="1"/>
  <c r="O36" i="4"/>
  <c r="N36" i="4"/>
  <c r="L36" i="4"/>
  <c r="K36" i="4"/>
  <c r="H24" i="1"/>
  <c r="J25" i="1"/>
  <c r="J26" i="1"/>
  <c r="J24" i="1"/>
  <c r="I26" i="1"/>
  <c r="I25" i="1"/>
  <c r="I24" i="1"/>
  <c r="J13" i="1"/>
  <c r="I13" i="1"/>
  <c r="J12" i="1"/>
  <c r="I12" i="1"/>
  <c r="R29" i="1"/>
  <c r="Q29" i="1"/>
  <c r="O29" i="1"/>
  <c r="N29" i="1"/>
  <c r="L29" i="1"/>
  <c r="K29" i="1"/>
  <c r="Q30" i="1"/>
  <c r="O30" i="1"/>
  <c r="N30" i="1"/>
  <c r="L30" i="1"/>
  <c r="K30" i="1"/>
  <c r="H8" i="12" l="1"/>
  <c r="I5" i="12"/>
  <c r="I25" i="9"/>
  <c r="I33" i="9"/>
  <c r="I28" i="9"/>
  <c r="I31" i="9"/>
  <c r="I26" i="9"/>
  <c r="I34" i="9"/>
  <c r="I24" i="9"/>
  <c r="I20" i="9"/>
  <c r="I21" i="9"/>
  <c r="J16" i="9"/>
  <c r="I8" i="9"/>
  <c r="J11" i="9"/>
  <c r="I6" i="9"/>
  <c r="I5" i="9"/>
  <c r="J12" i="9"/>
  <c r="J15" i="9"/>
  <c r="J9" i="5"/>
  <c r="J5" i="4"/>
  <c r="I7" i="5"/>
  <c r="I28" i="4"/>
  <c r="J6" i="4"/>
  <c r="I11" i="4"/>
  <c r="J13" i="6"/>
  <c r="H7" i="7"/>
  <c r="I12" i="7"/>
  <c r="I22" i="6"/>
  <c r="J27" i="6"/>
  <c r="J15" i="6"/>
  <c r="J6" i="6"/>
  <c r="J8" i="6"/>
  <c r="J10" i="6"/>
  <c r="J12" i="6"/>
  <c r="J14" i="6"/>
  <c r="I18" i="5"/>
  <c r="I20" i="5"/>
  <c r="I22" i="5"/>
  <c r="I24" i="5"/>
  <c r="I26" i="5"/>
  <c r="I17" i="4"/>
  <c r="I19" i="4"/>
  <c r="I21" i="4"/>
  <c r="I23" i="4"/>
</calcChain>
</file>

<file path=xl/sharedStrings.xml><?xml version="1.0" encoding="utf-8"?>
<sst xmlns="http://schemas.openxmlformats.org/spreadsheetml/2006/main" count="1294" uniqueCount="198">
  <si>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</si>
  <si>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</si>
  <si>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</si>
  <si>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</si>
  <si>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</si>
  <si>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</si>
  <si>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</si>
  <si>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</si>
  <si>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</si>
  <si>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Gross
Opens</t>
  </si>
  <si>
    <t>Unique
Opens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</si>
  <si>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</si>
  <si>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t>Gross
Clicks</t>
  </si>
  <si>
    <t>Unique
Clicks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</si>
  <si>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</si>
  <si>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</si>
  <si>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t>Gross
Clicks/
Deliv</t>
  </si>
  <si>
    <t>Gross
Clicks/
Open</t>
  </si>
  <si>
    <t>Spam Score</t>
  </si>
  <si>
    <t>Subject Line</t>
  </si>
  <si>
    <t>EPG Media Central Database</t>
  </si>
  <si>
    <t>ThunderPress eNewsletter</t>
  </si>
  <si>
    <t>THP-DG-20210108-JAn Digital Edition</t>
  </si>
  <si>
    <t>Split 1</t>
  </si>
  <si>
    <t>Thunder Press Celebrates On Any Sunday</t>
  </si>
  <si>
    <t>Split 2</t>
  </si>
  <si>
    <t>Split 3</t>
  </si>
  <si>
    <t>Split 4</t>
  </si>
  <si>
    <t>Split 5</t>
  </si>
  <si>
    <t>Split 6</t>
  </si>
  <si>
    <t>THP-NL-20210111</t>
  </si>
  <si>
    <t>50 Years of On Any Sunday: Behind-the-Scenes of Elsinore, Widowmaker Hillclimb and ISDT</t>
  </si>
  <si>
    <t>THP-DG-20210115-JAn Digital Edition Reminder</t>
  </si>
  <si>
    <t>REMINDER: Thunder Press Celebrates On Any Sunday!</t>
  </si>
  <si>
    <t>THP-NL-20210125 enewsletter</t>
  </si>
  <si>
    <t>50 Years of On Any Sunday: $1000 Signal Fire, Cowtrailing, Edit and Release</t>
  </si>
  <si>
    <t>Summary of EPG Media (4)</t>
  </si>
  <si>
    <t>Total for January 2021 (2)</t>
  </si>
  <si>
    <t>ThunderPress eNewsletter Totals (2)</t>
  </si>
  <si>
    <t>Summary of EPG Media - EPG Media Central Database (2)</t>
  </si>
  <si>
    <t>Ad</t>
  </si>
  <si>
    <t>Gross AD Clicks</t>
  </si>
  <si>
    <t>Ad % of all Clicks</t>
  </si>
  <si>
    <t>Ad CTR</t>
  </si>
  <si>
    <t>Summary By Brand - Unique &amp; Gross THUNDER PRESS JANUARY  2021</t>
  </si>
  <si>
    <t>Ameridek</t>
  </si>
  <si>
    <t>HighSeas Rally</t>
  </si>
  <si>
    <t>Oil Bud</t>
  </si>
  <si>
    <t>Owner</t>
  </si>
  <si>
    <t>kkalinyak</t>
  </si>
  <si>
    <t>THP-NL-20210209 enewsletter</t>
  </si>
  <si>
    <t>New Indian and Harley Motorcycles, a Panhead Barn Find and the history of the XR1200X</t>
  </si>
  <si>
    <t>THP-EB- 20210224 - Rockford Eblast</t>
  </si>
  <si>
    <t>Harley-Davidson® Audio Powered by Rockford Fosgate®</t>
  </si>
  <si>
    <t>THP-NL-20210225 enewsletter</t>
  </si>
  <si>
    <t>H-D Pan America, Kristen Beat and Gear Reviews!</t>
  </si>
  <si>
    <t>Summary of EPG Media (5)</t>
  </si>
  <si>
    <t>Summary By Brand - Unique &amp; Gross THUNDER PRESS February  2021</t>
  </si>
  <si>
    <t>ThunderPress eNewsletter Totals (3)</t>
  </si>
  <si>
    <t>Total for February 2021 (3)</t>
  </si>
  <si>
    <t>Summary of EPG Media - EPG Media Central Database (3)</t>
  </si>
  <si>
    <t>ClearView Shields</t>
  </si>
  <si>
    <t>Leather Legs</t>
  </si>
  <si>
    <t>Barnett</t>
  </si>
  <si>
    <t>MotoAmerica</t>
  </si>
  <si>
    <t>Rockford top logo</t>
  </si>
  <si>
    <t>Youtube video</t>
  </si>
  <si>
    <t>Pic #1</t>
  </si>
  <si>
    <t>Pic#2</t>
  </si>
  <si>
    <t>Pic#3</t>
  </si>
  <si>
    <t>Pic#4</t>
  </si>
  <si>
    <t>Pic#5</t>
  </si>
  <si>
    <t>Learn More</t>
  </si>
  <si>
    <t>Rocford web link</t>
  </si>
  <si>
    <t>Instagram/FB</t>
  </si>
  <si>
    <t>High Seas Raly</t>
  </si>
  <si>
    <t>THP-NL-20210309 enewsletter</t>
  </si>
  <si>
    <t>Ride the Alps, Indian Chief lineup and H-D Pan America!</t>
  </si>
  <si>
    <t>THP-NL-20210325 enewsletter</t>
  </si>
  <si>
    <t>H-D Pan Am Demos, Women’s Motorcycle Fest and a Bike Giveaway</t>
  </si>
  <si>
    <t>Total for March 2021 (2)</t>
  </si>
  <si>
    <t>Summary of EPG Media (2)</t>
  </si>
  <si>
    <t>Rider Ins</t>
  </si>
  <si>
    <t>Hair glove</t>
  </si>
  <si>
    <t>Kodlin</t>
  </si>
  <si>
    <t>Nat. Cycle</t>
  </si>
  <si>
    <t>THP-NL-20210409 enewsletter</t>
  </si>
  <si>
    <t>New Editor at TP, new Indian Chief review, and a fresh jacket review</t>
  </si>
  <si>
    <t>THP-NL-20210426 enewsletter</t>
  </si>
  <si>
    <t>First ride on H-D's ground-breaking Pan America, the best motorcycle display at any airport, and the new H-D Electra Glide Icon</t>
  </si>
  <si>
    <t>Total for April 2021 (2)</t>
  </si>
  <si>
    <t>Summary By Brand - Unique &amp; Gross THUNDER PRESS  April  2021</t>
  </si>
  <si>
    <t>Summary By Brand - Unique &amp; Gross THUNDER PRESS March  2021</t>
  </si>
  <si>
    <t>Rider Ins.</t>
  </si>
  <si>
    <t>Visit PA</t>
  </si>
  <si>
    <t>Moto America</t>
  </si>
  <si>
    <t>Clearview</t>
  </si>
  <si>
    <t>THP-NL-20210511 enewsletter</t>
  </si>
  <si>
    <t>New brand for Harley-Davidson, 2022 Indian Chief Review, Motorcycle Shows Going Outdoors and More!</t>
  </si>
  <si>
    <t>THP-NL-20210525 enewsletter</t>
  </si>
  <si>
    <t>New Editor Says Hello, Racing Baggers and Flat Track On Same Weekend, R.I.P. Journalist/Author Allan Girdler, Subtly Cool New Jacket, and More!</t>
  </si>
  <si>
    <t>Total for May 2021 (2)</t>
  </si>
  <si>
    <t>Summary By Brand - Unique &amp; Gross THUNDER PRESS  May  2021</t>
  </si>
  <si>
    <t>DEI</t>
  </si>
  <si>
    <t>HD Footwear</t>
  </si>
  <si>
    <t>Thunder Press Renewals</t>
  </si>
  <si>
    <t>THP May Expires with AutoRenewal Links</t>
  </si>
  <si>
    <t>Time to renew your subscription to Thunder Press</t>
  </si>
  <si>
    <t>Thunder Press Renewals Totals (1)</t>
  </si>
  <si>
    <t>THP-NL-20210610 enewsletter</t>
  </si>
  <si>
    <t>Pan America Video Review, a Cool Custom From Kodlin, Harley's Hometown Rally, See-Through Derby Covers, and More!</t>
  </si>
  <si>
    <t>THP-NL-20210625 enewsletter</t>
  </si>
  <si>
    <t>Harley's new sport motorcycle, a supercharged 200-hp Victory, Sturgis news, a glimpse into H-D's future, and more!</t>
  </si>
  <si>
    <t>Total for June 2021 (3)</t>
  </si>
  <si>
    <t>Summary of EPG Media (3)</t>
  </si>
  <si>
    <t>Nat Cycle</t>
  </si>
  <si>
    <t>Buffalo Chip</t>
  </si>
  <si>
    <t>Clear View</t>
  </si>
  <si>
    <t>THP-NL-20210712 enewsletter</t>
  </si>
  <si>
    <t>H-D Unveils New Bikes and Wins King of the Baggers, Women Riders Day at Sturgis, IMS Outdoors Dates, and More!</t>
  </si>
  <si>
    <t>THP-EB- 20210719-Fix my Hog edblast</t>
  </si>
  <si>
    <t>Congrats! You’ve been invited to get FREE Harley Instruction Videos, Tips &amp; More!</t>
  </si>
  <si>
    <t>THP-NL-20210726 enewsletter</t>
  </si>
  <si>
    <t>Thunder Press Enews: Insight on the Sportster 1250 S, a New H-D Apparel Collab Line, Noteworthy Events, and More!</t>
  </si>
  <si>
    <t>Total for July 2021 (3)</t>
  </si>
  <si>
    <t>Summary By Brand - Unique &amp; Gross THUNDER PRESS June  2021</t>
  </si>
  <si>
    <t>Summary By Brand - Unique &amp; Gross THUNDER PRESS July  2021</t>
  </si>
  <si>
    <t>S&amp;S</t>
  </si>
  <si>
    <t>MotoAmeria</t>
  </si>
  <si>
    <t>Hair Glove</t>
  </si>
  <si>
    <t>HighSeas</t>
  </si>
  <si>
    <t>Big East</t>
  </si>
  <si>
    <t>IMS</t>
  </si>
  <si>
    <t>Your Invited</t>
  </si>
  <si>
    <t>Forward Friend</t>
  </si>
  <si>
    <t>Rocky Mountain</t>
  </si>
  <si>
    <t>THP-NL-20210909 - enewsletter</t>
  </si>
  <si>
    <t>H-D Pan America 1250 Review/Video, Women Who Ride Harleys, Cool New Products, And More!</t>
  </si>
  <si>
    <t>THP-EB- 20210910-Halifax Bikeobterfest Eblast  2</t>
  </si>
  <si>
    <t>Here's a good reason to ride:  Biketoberfest® is coming soon!</t>
  </si>
  <si>
    <t>THP-NL-20210924 - enewsletter</t>
  </si>
  <si>
    <t>Events to Get You Outside, Flat-Track Championship Showdown, Bike Show Winners, New Apparel, and More!</t>
  </si>
  <si>
    <t>Total for September 2021 (3)</t>
  </si>
  <si>
    <t>Bikerfest</t>
  </si>
  <si>
    <t>Rider Insurance</t>
  </si>
  <si>
    <t>National Cycle</t>
  </si>
  <si>
    <t>Plan Now</t>
  </si>
  <si>
    <t>Review Routes</t>
  </si>
  <si>
    <t>Stay in Know</t>
  </si>
  <si>
    <t>Bike Fest App</t>
  </si>
  <si>
    <t>Secure Spot</t>
  </si>
  <si>
    <t>Responsibility</t>
  </si>
  <si>
    <t>Facebook</t>
  </si>
  <si>
    <t>Instagram</t>
  </si>
  <si>
    <t>Twitter</t>
  </si>
  <si>
    <t>Claim you Pin</t>
  </si>
  <si>
    <t>Summary By Brand - Unique &amp; Gross THUNDER PRESS    September  2021</t>
  </si>
  <si>
    <t>THP-EB- 20211007Halifax Bikeobterfest Eblast  3</t>
  </si>
  <si>
    <t>THP-NL-2021011 - enewsletter</t>
  </si>
  <si>
    <t>A deep dive into H-D's Revolution Max engine and a look at how the Sportster S stacks up to its competition, plus a review of the Street Bob 114, and announcements of a new Indian kid's bike and a new Buell, as well as new events!</t>
  </si>
  <si>
    <t>THP-NL-2021025 - enewsletter</t>
  </si>
  <si>
    <t>The liquid-cooled Sporster S is reviewed, Indian and Jack Daniels reunite, the amazing history of Curtiss Motorcycles, a new flat-track champ, and an expanded schedule for King Of The Baggers, plus more!</t>
  </si>
  <si>
    <t>Total for October 2021 (3)</t>
  </si>
  <si>
    <t>Summary By Brand - Unique &amp; Gross THUNDER PRESS    October  2021</t>
  </si>
  <si>
    <t>Riveraprimo</t>
  </si>
  <si>
    <t>Clear Shields</t>
  </si>
  <si>
    <t>HairGlove</t>
  </si>
  <si>
    <t>THP-EB-Podcast 20210804-Ron Woody Woodruff</t>
  </si>
  <si>
    <t>NEW Thunder Press Thunder Road Podcast</t>
  </si>
  <si>
    <t>THP-NL-20210809 - enewsletter</t>
  </si>
  <si>
    <t>Thunder Press Enews: Sturgis 2021 Report, Cool Indian Customs, Good-To-Know Press Releases, and More!</t>
  </si>
  <si>
    <t>THP-EB- 20210812-Halifax Bikeobterfest Eblast 1</t>
  </si>
  <si>
    <t>THP-NL-20210824 - enewsletter</t>
  </si>
  <si>
    <t>Must-Read Stories from Sturgis, New Motorcycle News, the Wildest Sidecar you've ever seen, and More!</t>
  </si>
  <si>
    <t>ThunderPress eNewsletter Totals (4)</t>
  </si>
  <si>
    <t>Total for August 2021 (4)</t>
  </si>
  <si>
    <t>Summary of EPG Media - EPG Media Central Database (4)</t>
  </si>
  <si>
    <t>AUG</t>
  </si>
  <si>
    <t>THP-NL-20211109- enewsletter</t>
  </si>
  <si>
    <t>Honoring those who serve, 2022 lineup announcements, motorcycle events and music to stay entertained, and more!</t>
  </si>
  <si>
    <t>THP-NL-20211124 - enewsletter</t>
  </si>
  <si>
    <t>Participate in our giveaway with Harley-Davidson, get in the know about industry promotions, and more!</t>
  </si>
  <si>
    <t>Total for November 2021 (2)</t>
  </si>
  <si>
    <t>Summary By Brand - Unique &amp; Gross THUNDER PRESS August  2021</t>
  </si>
  <si>
    <t>Listen</t>
  </si>
  <si>
    <t>Bikefest</t>
  </si>
  <si>
    <t>Rocky Mtn</t>
  </si>
  <si>
    <t>Summary By Brand - Unique &amp; Gross THUNDER PRESS November  2021</t>
  </si>
  <si>
    <t>Novis</t>
  </si>
  <si>
    <t>THP-NL-20211209 - enewsletter</t>
  </si>
  <si>
    <t>Take a look at our Holiday Buyers Guide, the low-down on Indian’s new customized Chief, Progressive AFT updates, feature stories, and more!</t>
  </si>
  <si>
    <t>THP-NL-20211223 - enewsletter</t>
  </si>
  <si>
    <t>Thunder Press is sending you into 2022 with season's greetings, motorcycle experiences, new products, and more!</t>
  </si>
  <si>
    <t>Total for December 2021 (2)</t>
  </si>
  <si>
    <t>Summary By Brand - Unique &amp; Gross THUNDER PRESS December  2021</t>
  </si>
  <si>
    <t>Rivera</t>
  </si>
  <si>
    <t>EPG</t>
  </si>
  <si>
    <t>Mecum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</si>
</sst>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1">
    <font>
      <sz val="11"/>
      <color theme="1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0"/>
      <color rgb="FF1A295B"/>
      <name val="Arial"/>
      <family val="2"/>
    </font>
    <font>
      <b/>
      <sz val="16"/>
      <color rgb="FFFFFFFF"/>
      <name val="Arial Narrow"/>
      <family val="2"/>
    </font>
    <font>
      <sz val="16"/>
      <name val="Calibri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E0FFFF"/>
        <bgColor rgb="FFE0FFFF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165" fontId="2" fillId="2" borderId="3" xfId="0" applyNumberFormat="1" applyFont="1" applyFill="1" applyBorder="1" applyAlignment="1">
      <alignment horizontal="center" vertical="top" wrapText="1" readingOrder="1"/>
    </xf>
    <xf numFmtId="166" fontId="2" fillId="2" borderId="3" xfId="0" applyNumberFormat="1" applyFont="1" applyFill="1" applyBorder="1" applyAlignment="1">
      <alignment vertical="top" wrapText="1" readingOrder="1"/>
    </xf>
    <xf numFmtId="167" fontId="2" fillId="2" borderId="3" xfId="0" applyNumberFormat="1" applyFont="1" applyFill="1" applyBorder="1" applyAlignment="1">
      <alignment horizontal="right" vertical="top" wrapText="1" readingOrder="1"/>
    </xf>
    <xf numFmtId="166" fontId="2" fillId="2" borderId="3" xfId="0" applyNumberFormat="1" applyFont="1" applyFill="1" applyBorder="1" applyAlignment="1">
      <alignment horizontal="right" vertical="top" wrapText="1" readingOrder="1"/>
    </xf>
    <xf numFmtId="168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4" fillId="5" borderId="7" xfId="0" applyNumberFormat="1" applyFont="1" applyFill="1" applyBorder="1" applyAlignment="1">
      <alignment vertical="top" wrapText="1" readingOrder="1"/>
    </xf>
    <xf numFmtId="0" fontId="2" fillId="5" borderId="5" xfId="0" applyNumberFormat="1" applyFont="1" applyFill="1" applyBorder="1" applyAlignment="1">
      <alignment vertical="top" wrapText="1" readingOrder="1"/>
    </xf>
    <xf numFmtId="166" fontId="2" fillId="5" borderId="5" xfId="0" applyNumberFormat="1" applyFont="1" applyFill="1" applyBorder="1" applyAlignment="1">
      <alignment vertical="top" wrapText="1" readingOrder="1"/>
    </xf>
    <xf numFmtId="167" fontId="2" fillId="5" borderId="5" xfId="0" applyNumberFormat="1" applyFont="1" applyFill="1" applyBorder="1" applyAlignment="1">
      <alignment horizontal="right" vertical="top" wrapText="1" readingOrder="1"/>
    </xf>
    <xf numFmtId="166" fontId="2" fillId="5" borderId="5" xfId="0" applyNumberFormat="1" applyFont="1" applyFill="1" applyBorder="1" applyAlignment="1">
      <alignment horizontal="righ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166" fontId="2" fillId="8" borderId="1" xfId="0" applyNumberFormat="1" applyFont="1" applyFill="1" applyBorder="1" applyAlignment="1">
      <alignment vertical="top" wrapText="1" readingOrder="1"/>
    </xf>
    <xf numFmtId="167" fontId="2" fillId="8" borderId="1" xfId="0" applyNumberFormat="1" applyFont="1" applyFill="1" applyBorder="1" applyAlignment="1">
      <alignment horizontal="right" vertical="top" wrapText="1" readingOrder="1"/>
    </xf>
    <xf numFmtId="166" fontId="2" fillId="8" borderId="1" xfId="0" applyNumberFormat="1" applyFont="1" applyFill="1" applyBorder="1" applyAlignment="1">
      <alignment horizontal="right"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166" fontId="5" fillId="9" borderId="1" xfId="0" applyNumberFormat="1" applyFont="1" applyFill="1" applyBorder="1" applyAlignment="1">
      <alignment vertical="center" wrapText="1" readingOrder="1"/>
    </xf>
    <xf numFmtId="167" fontId="5" fillId="9" borderId="1" xfId="0" applyNumberFormat="1" applyFont="1" applyFill="1" applyBorder="1" applyAlignment="1">
      <alignment horizontal="right" vertical="center" wrapText="1" readingOrder="1"/>
    </xf>
    <xf numFmtId="166" fontId="5" fillId="9" borderId="1" xfId="0" applyNumberFormat="1" applyFont="1" applyFill="1" applyBorder="1" applyAlignment="1">
      <alignment horizontal="right" vertical="center" wrapText="1" readingOrder="1"/>
    </xf>
    <xf numFmtId="0" fontId="6" fillId="10" borderId="1" xfId="0" applyNumberFormat="1" applyFont="1" applyFill="1" applyBorder="1" applyAlignment="1">
      <alignment horizontal="center" readingOrder="1"/>
    </xf>
    <xf numFmtId="1" fontId="6" fillId="10" borderId="1" xfId="0" applyNumberFormat="1" applyFont="1" applyFill="1" applyBorder="1" applyAlignment="1">
      <alignment horizontal="right" wrapText="1" readingOrder="1"/>
    </xf>
    <xf numFmtId="10" fontId="6" fillId="10" borderId="1" xfId="0" applyNumberFormat="1" applyFont="1" applyFill="1" applyBorder="1" applyAlignment="1">
      <alignment horizontal="right"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horizontal="right" wrapText="1" readingOrder="1"/>
    </xf>
    <xf numFmtId="0" fontId="8" fillId="0" borderId="0" xfId="0" applyFont="1" applyFill="1" applyBorder="1"/>
    <xf numFmtId="0" fontId="2" fillId="2" borderId="5" xfId="0" applyNumberFormat="1" applyFont="1" applyFill="1" applyBorder="1" applyAlignment="1">
      <alignment vertical="top" wrapText="1" readingOrder="1"/>
    </xf>
    <xf numFmtId="165" fontId="10" fillId="11" borderId="3" xfId="0" applyNumberFormat="1" applyFont="1" applyFill="1" applyBorder="1" applyAlignment="1">
      <alignment horizontal="center" vertical="top" wrapText="1" readingOrder="1"/>
    </xf>
    <xf numFmtId="1" fontId="10" fillId="11" borderId="4" xfId="0" applyNumberFormat="1" applyFont="1" applyFill="1" applyBorder="1" applyAlignment="1">
      <alignment horizontal="right" vertical="top" wrapText="1" readingOrder="1"/>
    </xf>
    <xf numFmtId="10" fontId="10" fillId="11" borderId="3" xfId="0" applyNumberFormat="1" applyFont="1" applyFill="1" applyBorder="1" applyAlignment="1">
      <alignment horizontal="right"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0" fontId="4" fillId="2" borderId="3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center" vertical="top" wrapText="1" readingOrder="1"/>
    </xf>
    <xf numFmtId="0" fontId="2" fillId="2" borderId="5" xfId="0" applyNumberFormat="1" applyFont="1" applyFill="1" applyBorder="1" applyAlignment="1">
      <alignment horizontal="center"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1" fillId="2" borderId="9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0" fontId="2" fillId="8" borderId="1" xfId="0" applyNumberFormat="1" applyFont="1" applyFill="1" applyBorder="1" applyAlignment="1">
      <alignment vertical="top" wrapText="1" readingOrder="1"/>
    </xf>
    <xf numFmtId="0" fontId="5" fillId="9" borderId="1" xfId="0" applyNumberFormat="1" applyFont="1" applyFill="1" applyBorder="1" applyAlignment="1">
      <alignment vertical="center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4" fillId="2" borderId="3" xfId="0" applyFont="1" applyFill="1" applyBorder="1" applyAlignment="1">
      <alignment vertical="top" wrapText="1" readingOrder="1"/>
    </xf>
    <xf numFmtId="0" fontId="1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readingOrder="1"/>
    </xf>
    <xf numFmtId="0" fontId="4" fillId="5" borderId="7" xfId="0" applyFont="1" applyFill="1" applyBorder="1" applyAlignment="1">
      <alignment vertical="top" wrapText="1" readingOrder="1"/>
    </xf>
    <xf numFmtId="0" fontId="2" fillId="5" borderId="5" xfId="0" applyFont="1" applyFill="1" applyBorder="1" applyAlignment="1">
      <alignment vertical="top" wrapText="1" readingOrder="1"/>
    </xf>
    <xf numFmtId="0" fontId="1" fillId="2" borderId="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 readingOrder="1"/>
    </xf>
    <xf numFmtId="0" fontId="1" fillId="2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vertical="top" wrapText="1" readingOrder="1"/>
    </xf>
    <xf numFmtId="0" fontId="4" fillId="2" borderId="3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 readingOrder="1"/>
    </xf>
    <xf numFmtId="0" fontId="1" fillId="2" borderId="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 readingOrder="1"/>
    </xf>
    <xf numFmtId="0" fontId="1" fillId="2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 readingOrder="1"/>
    </xf>
    <xf numFmtId="0" fontId="4" fillId="2" borderId="3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 readingOrder="1"/>
    </xf>
    <xf numFmtId="0" fontId="1" fillId="2" borderId="9" xfId="0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 readingOrder="1"/>
    </xf>
    <xf numFmtId="0" fontId="1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0" fontId="4" fillId="2" borderId="3" xfId="0" applyNumberFormat="1" applyFont="1" applyFill="1" applyBorder="1" applyAlignment="1">
      <alignment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6" xfId="0" applyNumberFormat="1" applyFont="1" applyFill="1" applyBorder="1" applyAlignment="1">
      <alignment vertical="top" wrapText="1" readingOrder="1"/>
    </xf>
    <xf numFmtId="0" fontId="1" fillId="5" borderId="8" xfId="0" applyNumberFormat="1" applyFont="1" applyFill="1" applyBorder="1" applyAlignment="1">
      <alignment vertical="top" wrapText="1"/>
    </xf>
    <xf numFmtId="0" fontId="1" fillId="5" borderId="6" xfId="0" applyNumberFormat="1" applyFont="1" applyFill="1" applyBorder="1" applyAlignment="1">
      <alignment vertical="top" wrapText="1"/>
    </xf>
    <xf numFmtId="0" fontId="2" fillId="8" borderId="1" xfId="0" applyNumberFormat="1" applyFont="1" applyFill="1" applyBorder="1" applyAlignment="1">
      <alignment vertical="top" wrapText="1" readingOrder="1"/>
    </xf>
    <xf numFmtId="0" fontId="1" fillId="2" borderId="10" xfId="0" applyNumberFormat="1" applyFont="1" applyFill="1" applyBorder="1" applyAlignment="1">
      <alignment vertical="top" wrapText="1"/>
    </xf>
    <xf numFmtId="0" fontId="5" fillId="9" borderId="1" xfId="0" applyNumberFormat="1" applyFont="1" applyFill="1" applyBorder="1" applyAlignment="1">
      <alignment vertical="center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horizontal="left"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164" fontId="2" fillId="2" borderId="5" xfId="0" applyNumberFormat="1" applyFont="1" applyFill="1" applyBorder="1" applyAlignment="1">
      <alignment horizontal="center" vertical="top" wrapText="1" readingOrder="1"/>
    </xf>
    <xf numFmtId="0" fontId="2" fillId="2" borderId="9" xfId="0" applyNumberFormat="1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1" fillId="2" borderId="1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 readingOrder="1"/>
    </xf>
    <xf numFmtId="0" fontId="2" fillId="8" borderId="1" xfId="0" applyFont="1" applyFill="1" applyBorder="1" applyAlignment="1">
      <alignment vertical="top" wrapText="1" readingOrder="1"/>
    </xf>
    <xf numFmtId="0" fontId="5" fillId="9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vertical="top" wrapText="1" readingOrder="1"/>
    </xf>
    <xf numFmtId="0" fontId="1" fillId="2" borderId="5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 readingOrder="1"/>
    </xf>
    <xf numFmtId="0" fontId="1" fillId="5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1&amp;split_id=0&amp;start_date=01%2F01%2F2021%2000%3A00%3A00&amp;end_date=01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4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7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1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31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3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8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6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7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7444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3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0&amp;start_date=01%2F01%2F2021%2000%3A00%3A00&amp;end_date=01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9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6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1&amp;split_id=7345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9&amp;split_id=7443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0&amp;split_id=7328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1&amp;split_id=7344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1&amp;split_id=7385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1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7&amp;split_id=0&amp;start_date=10%2F01%2F2021%2000%3A00%3A00&amp;end_date=10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3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7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4&amp;split_id=0&amp;start_date=11%2F01%2F2021%2000%3A00%3A00&amp;end_date=11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4&amp;split_id=0&amp;start_date=11%2F01%2F2021%2000%3A00%3A00&amp;end_date=11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4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4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4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54&amp;split_id=0&amp;start_date=11%2F01%2F2021%2000%3A00%3A00&amp;end_date=11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4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4&amp;split_id=0&amp;start_date=11%2F01%2F2021%2000%3A00%3A00&amp;end_date=11%2F30%2F2021%2000%3A00%3A00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37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505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7564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7666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7563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7665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04&amp;split_id=0&amp;start_date=02%2F01%2F2021%2000%3A00%3A00&amp;end_date=02%2F28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45&amp;split_id=0&amp;start_date=02%2F01%2F2021%2000%3A00%3A00&amp;end_date=02%2F28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5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776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7759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7889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7888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61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59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7974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7973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806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8059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28&amp;split_id=0&amp;start_date=04%2F01%2F2021%2000%3A00%3A00&amp;end_date=04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7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1&amp;split_id=0&amp;start_date=05%2F01%2F2021%2000%3A00%3A00&amp;end_date=05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8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8306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8388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89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8387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8307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2&amp;split_id=0&amp;start_date=06%2F01%2F2021%2000%3A00%3A00&amp;end_date=06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0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4&amp;split_id=0&amp;start_date=07%2F01%2F2021%2000%3A00%3A00&amp;end_date=07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8461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846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4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4&amp;split_id=0&amp;start_date=07%2F01%2F2021%2000%3A00%3A00&amp;end_date=07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30&amp;split_id=0&amp;start_date=07%2F01%2F2021%2000%3A00%3A00&amp;end_date=07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5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0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10&amp;split_id=0&amp;start_date=08%2F01%2F2021%2000%3A00%3A00&amp;end_date=08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8&amp;split_id=0&amp;start_date=08%2F01%2F2021%2000%3A00%3A00&amp;end_date=08%2F31%2F2021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34&amp;split_id=0&amp;start_date=08%2F01%2F2021%2000%3A00%3A00&amp;end_date=08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48&amp;split_id=0&amp;start_date=08%2F01%2F2021%2000%3A00%3A00&amp;end_date=08%2F31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29&amp;split_id=0&amp;start_date=09%2F01%2F2021%2000%3A00%3A00&amp;end_date=09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39&amp;split_id=0&amp;start_date=09%2F01%2F2021%2000%3A00%3A00&amp;end_date=09%2F30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18&amp;split_id=0&amp;start_date=09%2F01%2F2021%2000%3A00%3A00&amp;end_date=09%2F30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opLeftCell="D1" workbookViewId="0">
      <selection activeCell="G12" sqref="G1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7" customFormat="1" ht="42.9" customHeight="1">
      <c r="A2" s="111" t="s">
        <v>44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3" t="s">
        <v>1</v>
      </c>
      <c r="B3" s="4" t="s">
        <v>2</v>
      </c>
      <c r="C3" s="3" t="s">
        <v>3</v>
      </c>
      <c r="D3" s="113" t="s">
        <v>4</v>
      </c>
      <c r="E3" s="114"/>
      <c r="F3" s="4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 hidden="1">
      <c r="A4" s="115" t="s">
        <v>20</v>
      </c>
      <c r="B4" s="118">
        <v>44197</v>
      </c>
      <c r="C4" s="115" t="s">
        <v>21</v>
      </c>
      <c r="D4" s="119" t="s">
        <v>22</v>
      </c>
      <c r="E4" s="120"/>
      <c r="F4" s="5">
        <v>44204.507182905101</v>
      </c>
      <c r="G4" s="5"/>
      <c r="H4" s="5"/>
      <c r="I4" s="5"/>
      <c r="J4" s="5"/>
      <c r="K4" s="6">
        <v>50933</v>
      </c>
      <c r="L4" s="6">
        <v>44021</v>
      </c>
      <c r="M4" s="7">
        <v>0.86429230557791603</v>
      </c>
      <c r="N4" s="8">
        <v>14760</v>
      </c>
      <c r="O4" s="6">
        <v>7106</v>
      </c>
      <c r="P4" s="7">
        <v>0.161422957224961</v>
      </c>
      <c r="Q4" s="8">
        <v>1671</v>
      </c>
      <c r="R4" s="6">
        <v>1318</v>
      </c>
      <c r="S4" s="7">
        <v>0.185477061638052</v>
      </c>
      <c r="T4" s="7">
        <v>2.9940255787010699E-2</v>
      </c>
      <c r="U4" s="7">
        <v>3.7959155857431703E-2</v>
      </c>
      <c r="V4" s="7">
        <v>0.11321138211382099</v>
      </c>
      <c r="W4" s="9">
        <v>0.6</v>
      </c>
      <c r="X4" s="10"/>
      <c r="Y4" s="1"/>
      <c r="Z4" s="1"/>
    </row>
    <row r="5" spans="1:26" hidden="1">
      <c r="A5" s="116"/>
      <c r="B5" s="116"/>
      <c r="C5" s="116"/>
      <c r="D5" s="121" t="s">
        <v>0</v>
      </c>
      <c r="E5" s="11" t="s">
        <v>23</v>
      </c>
      <c r="F5" s="12" t="s">
        <v>0</v>
      </c>
      <c r="G5" s="12"/>
      <c r="H5" s="12"/>
      <c r="I5" s="12"/>
      <c r="J5" s="12"/>
      <c r="K5" s="13">
        <v>43749</v>
      </c>
      <c r="L5" s="13">
        <v>37384</v>
      </c>
      <c r="M5" s="14">
        <v>0.85451096025051998</v>
      </c>
      <c r="N5" s="15">
        <v>11988</v>
      </c>
      <c r="O5" s="13">
        <v>5950</v>
      </c>
      <c r="P5" s="14">
        <v>0.15915899850203299</v>
      </c>
      <c r="Q5" s="15">
        <v>1328</v>
      </c>
      <c r="R5" s="13">
        <v>1054</v>
      </c>
      <c r="S5" s="14">
        <v>0.17714285714285699</v>
      </c>
      <c r="T5" s="14">
        <v>2.8193879734645801E-2</v>
      </c>
      <c r="U5" s="14">
        <v>3.5523218489193202E-2</v>
      </c>
      <c r="V5" s="14">
        <v>0.110777444110777</v>
      </c>
      <c r="W5" s="12">
        <v>0.6</v>
      </c>
      <c r="X5" s="12" t="s">
        <v>24</v>
      </c>
      <c r="Y5" s="1"/>
      <c r="Z5" s="1"/>
    </row>
    <row r="6" spans="1:26" hidden="1">
      <c r="A6" s="116"/>
      <c r="B6" s="116"/>
      <c r="C6" s="116"/>
      <c r="D6" s="122"/>
      <c r="E6" s="11" t="s">
        <v>25</v>
      </c>
      <c r="F6" s="12" t="s">
        <v>0</v>
      </c>
      <c r="G6" s="12"/>
      <c r="H6" s="12"/>
      <c r="I6" s="12"/>
      <c r="J6" s="12"/>
      <c r="K6" s="13">
        <v>3942</v>
      </c>
      <c r="L6" s="13">
        <v>3916</v>
      </c>
      <c r="M6" s="14">
        <v>0.99340436326737702</v>
      </c>
      <c r="N6" s="15">
        <v>2084</v>
      </c>
      <c r="O6" s="13">
        <v>875</v>
      </c>
      <c r="P6" s="14">
        <v>0.22344228804902999</v>
      </c>
      <c r="Q6" s="15">
        <v>263</v>
      </c>
      <c r="R6" s="13">
        <v>205</v>
      </c>
      <c r="S6" s="14">
        <v>0.23428571428571399</v>
      </c>
      <c r="T6" s="14">
        <v>5.2349336057201198E-2</v>
      </c>
      <c r="U6" s="14">
        <v>6.7160367722165507E-2</v>
      </c>
      <c r="V6" s="14">
        <v>0.126199616122841</v>
      </c>
      <c r="W6" s="12">
        <v>0.6</v>
      </c>
      <c r="X6" s="12" t="s">
        <v>24</v>
      </c>
      <c r="Y6" s="1"/>
      <c r="Z6" s="1"/>
    </row>
    <row r="7" spans="1:26" hidden="1">
      <c r="A7" s="116"/>
      <c r="B7" s="116"/>
      <c r="C7" s="116"/>
      <c r="D7" s="122"/>
      <c r="E7" s="11" t="s">
        <v>26</v>
      </c>
      <c r="F7" s="12" t="s">
        <v>0</v>
      </c>
      <c r="G7" s="12"/>
      <c r="H7" s="12"/>
      <c r="I7" s="12"/>
      <c r="J7" s="12"/>
      <c r="K7" s="13">
        <v>2668</v>
      </c>
      <c r="L7" s="13">
        <v>2185</v>
      </c>
      <c r="M7" s="14">
        <v>0.818965517241379</v>
      </c>
      <c r="N7" s="15">
        <v>109</v>
      </c>
      <c r="O7" s="13">
        <v>86</v>
      </c>
      <c r="P7" s="14">
        <v>3.9359267734553803E-2</v>
      </c>
      <c r="Q7" s="15">
        <v>0</v>
      </c>
      <c r="R7" s="13">
        <v>0</v>
      </c>
      <c r="S7" s="14">
        <v>0</v>
      </c>
      <c r="T7" s="14">
        <v>0</v>
      </c>
      <c r="U7" s="14">
        <v>0</v>
      </c>
      <c r="V7" s="14">
        <v>0</v>
      </c>
      <c r="W7" s="12">
        <v>0.6</v>
      </c>
      <c r="X7" s="12" t="s">
        <v>24</v>
      </c>
      <c r="Y7" s="1"/>
      <c r="Z7" s="1"/>
    </row>
    <row r="8" spans="1:26" hidden="1">
      <c r="A8" s="116"/>
      <c r="B8" s="116"/>
      <c r="C8" s="116"/>
      <c r="D8" s="122"/>
      <c r="E8" s="11" t="s">
        <v>27</v>
      </c>
      <c r="F8" s="12" t="s">
        <v>0</v>
      </c>
      <c r="G8" s="12"/>
      <c r="H8" s="12"/>
      <c r="I8" s="12"/>
      <c r="J8" s="12"/>
      <c r="K8" s="13">
        <v>141</v>
      </c>
      <c r="L8" s="13">
        <v>139</v>
      </c>
      <c r="M8" s="14">
        <v>0.98581560283687897</v>
      </c>
      <c r="N8" s="15">
        <v>212</v>
      </c>
      <c r="O8" s="13">
        <v>65</v>
      </c>
      <c r="P8" s="14">
        <v>0.46762589928057602</v>
      </c>
      <c r="Q8" s="15">
        <v>37</v>
      </c>
      <c r="R8" s="13">
        <v>25</v>
      </c>
      <c r="S8" s="14">
        <v>0.38461538461538503</v>
      </c>
      <c r="T8" s="14">
        <v>0.17985611510791399</v>
      </c>
      <c r="U8" s="14">
        <v>0.26618705035971202</v>
      </c>
      <c r="V8" s="14">
        <v>0.174528301886792</v>
      </c>
      <c r="W8" s="12">
        <v>0.6</v>
      </c>
      <c r="X8" s="12" t="s">
        <v>24</v>
      </c>
      <c r="Y8" s="1"/>
      <c r="Z8" s="1"/>
    </row>
    <row r="9" spans="1:26" hidden="1">
      <c r="A9" s="116"/>
      <c r="B9" s="116"/>
      <c r="C9" s="116"/>
      <c r="D9" s="122"/>
      <c r="E9" s="11" t="s">
        <v>28</v>
      </c>
      <c r="F9" s="12" t="s">
        <v>0</v>
      </c>
      <c r="G9" s="12"/>
      <c r="H9" s="12"/>
      <c r="I9" s="12"/>
      <c r="J9" s="12"/>
      <c r="K9" s="13">
        <v>338</v>
      </c>
      <c r="L9" s="13">
        <v>302</v>
      </c>
      <c r="M9" s="14">
        <v>0.89349112426035504</v>
      </c>
      <c r="N9" s="15">
        <v>238</v>
      </c>
      <c r="O9" s="13">
        <v>81</v>
      </c>
      <c r="P9" s="14">
        <v>0.26821192052980097</v>
      </c>
      <c r="Q9" s="15">
        <v>17</v>
      </c>
      <c r="R9" s="13">
        <v>14</v>
      </c>
      <c r="S9" s="14">
        <v>0.17283950617284</v>
      </c>
      <c r="T9" s="14">
        <v>4.6357615894039701E-2</v>
      </c>
      <c r="U9" s="14">
        <v>5.6291390728476803E-2</v>
      </c>
      <c r="V9" s="14">
        <v>7.1428571428571397E-2</v>
      </c>
      <c r="W9" s="12">
        <v>0.6</v>
      </c>
      <c r="X9" s="12" t="s">
        <v>24</v>
      </c>
      <c r="Y9" s="1"/>
      <c r="Z9" s="1"/>
    </row>
    <row r="10" spans="1:26" hidden="1">
      <c r="A10" s="116"/>
      <c r="B10" s="116"/>
      <c r="C10" s="116"/>
      <c r="D10" s="123"/>
      <c r="E10" s="11" t="s">
        <v>29</v>
      </c>
      <c r="F10" s="12" t="s">
        <v>0</v>
      </c>
      <c r="G10" s="12"/>
      <c r="H10" s="12"/>
      <c r="I10" s="12"/>
      <c r="J10" s="12"/>
      <c r="K10" s="13">
        <v>95</v>
      </c>
      <c r="L10" s="13">
        <v>95</v>
      </c>
      <c r="M10" s="14">
        <v>1</v>
      </c>
      <c r="N10" s="15">
        <v>129</v>
      </c>
      <c r="O10" s="13">
        <v>49</v>
      </c>
      <c r="P10" s="14">
        <v>0.51578947368421102</v>
      </c>
      <c r="Q10" s="15">
        <v>26</v>
      </c>
      <c r="R10" s="13">
        <v>20</v>
      </c>
      <c r="S10" s="14">
        <v>0.40816326530612201</v>
      </c>
      <c r="T10" s="14">
        <v>0.21052631578947401</v>
      </c>
      <c r="U10" s="14">
        <v>0.27368421052631597</v>
      </c>
      <c r="V10" s="14">
        <v>0.201550387596899</v>
      </c>
      <c r="W10" s="12">
        <v>0.6</v>
      </c>
      <c r="X10" s="12" t="s">
        <v>24</v>
      </c>
      <c r="Y10" s="1"/>
      <c r="Z10" s="1"/>
    </row>
    <row r="11" spans="1:26">
      <c r="A11" s="116"/>
      <c r="B11" s="116"/>
      <c r="C11" s="116"/>
      <c r="D11" s="119" t="s">
        <v>30</v>
      </c>
      <c r="E11" s="120"/>
      <c r="F11" s="5">
        <v>44207.677122800902</v>
      </c>
      <c r="G11" s="5"/>
      <c r="H11" s="5"/>
      <c r="I11" s="5"/>
      <c r="J11" s="5"/>
      <c r="K11" s="6">
        <v>7213</v>
      </c>
      <c r="L11" s="6">
        <v>6704</v>
      </c>
      <c r="M11" s="7">
        <v>0.92943296825176802</v>
      </c>
      <c r="N11" s="8">
        <v>2121</v>
      </c>
      <c r="O11" s="6">
        <v>1021</v>
      </c>
      <c r="P11" s="7">
        <v>0.15229713603818601</v>
      </c>
      <c r="Q11" s="8">
        <v>177</v>
      </c>
      <c r="R11" s="6">
        <v>121</v>
      </c>
      <c r="S11" s="7">
        <v>0.118511263467189</v>
      </c>
      <c r="T11" s="7">
        <v>1.8048926014319799E-2</v>
      </c>
      <c r="U11" s="7">
        <v>2.6402147971360399E-2</v>
      </c>
      <c r="V11" s="7">
        <v>8.3451202263083404E-2</v>
      </c>
      <c r="W11" s="9">
        <v>0.1</v>
      </c>
      <c r="X11" s="10"/>
      <c r="Y11" s="1"/>
      <c r="Z11" s="1"/>
    </row>
    <row r="12" spans="1:26" ht="26.4">
      <c r="A12" s="116"/>
      <c r="B12" s="116"/>
      <c r="C12" s="116"/>
      <c r="D12" s="119" t="s">
        <v>30</v>
      </c>
      <c r="E12" s="120"/>
      <c r="F12" s="5">
        <v>44207.677122800902</v>
      </c>
      <c r="G12" s="39" t="s">
        <v>46</v>
      </c>
      <c r="H12" s="40">
        <v>9</v>
      </c>
      <c r="I12" s="41">
        <f t="shared" ref="I12:I13" si="0">H12/Q11</f>
        <v>5.0847457627118647E-2</v>
      </c>
      <c r="J12" s="41">
        <f>+H12/L$11</f>
        <v>1.3424821002386634E-3</v>
      </c>
      <c r="K12" s="6">
        <v>7213</v>
      </c>
      <c r="L12" s="6">
        <v>6704</v>
      </c>
      <c r="M12" s="7">
        <v>0.92943296825176802</v>
      </c>
      <c r="N12" s="8">
        <v>2121</v>
      </c>
      <c r="O12" s="6">
        <v>1021</v>
      </c>
      <c r="P12" s="7">
        <v>0.15229713603818601</v>
      </c>
      <c r="Q12" s="8">
        <v>177</v>
      </c>
      <c r="R12" s="6">
        <v>121</v>
      </c>
      <c r="S12" s="7">
        <v>0.118511263467189</v>
      </c>
      <c r="T12" s="7">
        <v>1.8048926014319799E-2</v>
      </c>
      <c r="U12" s="7">
        <v>2.6402147971360399E-2</v>
      </c>
      <c r="V12" s="7">
        <v>8.3451202263083404E-2</v>
      </c>
      <c r="W12" s="9">
        <v>0.1</v>
      </c>
      <c r="X12" s="38"/>
      <c r="Y12" s="1"/>
      <c r="Z12" s="1"/>
    </row>
    <row r="13" spans="1:26">
      <c r="A13" s="116"/>
      <c r="B13" s="116"/>
      <c r="C13" s="116"/>
      <c r="D13" s="119" t="s">
        <v>30</v>
      </c>
      <c r="E13" s="120"/>
      <c r="F13" s="5">
        <v>44207.677122800902</v>
      </c>
      <c r="G13" s="39" t="s">
        <v>45</v>
      </c>
      <c r="H13" s="40">
        <v>2</v>
      </c>
      <c r="I13" s="41">
        <f t="shared" si="0"/>
        <v>1.1299435028248588E-2</v>
      </c>
      <c r="J13" s="41">
        <f>+H13/L$11</f>
        <v>2.983293556085919E-4</v>
      </c>
      <c r="K13" s="6">
        <v>7213</v>
      </c>
      <c r="L13" s="6">
        <v>6704</v>
      </c>
      <c r="M13" s="7">
        <v>0.92943296825176802</v>
      </c>
      <c r="N13" s="8">
        <v>2121</v>
      </c>
      <c r="O13" s="6">
        <v>1021</v>
      </c>
      <c r="P13" s="7">
        <v>0.15229713603818601</v>
      </c>
      <c r="Q13" s="8">
        <v>177</v>
      </c>
      <c r="R13" s="6">
        <v>121</v>
      </c>
      <c r="S13" s="7">
        <v>0.118511263467189</v>
      </c>
      <c r="T13" s="7">
        <v>1.8048926014319799E-2</v>
      </c>
      <c r="U13" s="7">
        <v>2.6402147971360399E-2</v>
      </c>
      <c r="V13" s="7">
        <v>8.3451202263083404E-2</v>
      </c>
      <c r="W13" s="9">
        <v>0.1</v>
      </c>
      <c r="X13" s="38"/>
      <c r="Y13" s="1"/>
      <c r="Z13" s="1"/>
    </row>
    <row r="14" spans="1:26" ht="20.399999999999999">
      <c r="A14" s="116"/>
      <c r="B14" s="116"/>
      <c r="C14" s="116"/>
      <c r="D14" s="121" t="s">
        <v>0</v>
      </c>
      <c r="E14" s="11" t="s">
        <v>23</v>
      </c>
      <c r="F14" s="12" t="s">
        <v>0</v>
      </c>
      <c r="G14" s="12"/>
      <c r="H14" s="12"/>
      <c r="I14" s="12"/>
      <c r="J14" s="12"/>
      <c r="K14" s="13">
        <v>4547</v>
      </c>
      <c r="L14" s="13">
        <v>4524</v>
      </c>
      <c r="M14" s="14">
        <v>0.99494171981526303</v>
      </c>
      <c r="N14" s="15">
        <v>2027</v>
      </c>
      <c r="O14" s="13">
        <v>951</v>
      </c>
      <c r="P14" s="14">
        <v>0.21021220159151199</v>
      </c>
      <c r="Q14" s="15">
        <v>177</v>
      </c>
      <c r="R14" s="13">
        <v>121</v>
      </c>
      <c r="S14" s="14">
        <v>0.12723449001051501</v>
      </c>
      <c r="T14" s="14">
        <v>2.6746242263483599E-2</v>
      </c>
      <c r="U14" s="14">
        <v>3.9124668435013298E-2</v>
      </c>
      <c r="V14" s="14">
        <v>8.7321164282190403E-2</v>
      </c>
      <c r="W14" s="12">
        <v>0.1</v>
      </c>
      <c r="X14" s="12" t="s">
        <v>31</v>
      </c>
      <c r="Y14" s="1"/>
      <c r="Z14" s="1"/>
    </row>
    <row r="15" spans="1:26" ht="20.399999999999999">
      <c r="A15" s="116"/>
      <c r="B15" s="116"/>
      <c r="C15" s="116"/>
      <c r="D15" s="123"/>
      <c r="E15" s="11" t="s">
        <v>25</v>
      </c>
      <c r="F15" s="12" t="s">
        <v>0</v>
      </c>
      <c r="G15" s="12"/>
      <c r="H15" s="12"/>
      <c r="I15" s="12"/>
      <c r="J15" s="12"/>
      <c r="K15" s="13">
        <v>2666</v>
      </c>
      <c r="L15" s="13">
        <v>2180</v>
      </c>
      <c r="M15" s="14">
        <v>0.81770442610652705</v>
      </c>
      <c r="N15" s="15">
        <v>94</v>
      </c>
      <c r="O15" s="13">
        <v>70</v>
      </c>
      <c r="P15" s="14">
        <v>3.2110091743119303E-2</v>
      </c>
      <c r="Q15" s="15">
        <v>0</v>
      </c>
      <c r="R15" s="13">
        <v>0</v>
      </c>
      <c r="S15" s="14">
        <v>0</v>
      </c>
      <c r="T15" s="14">
        <v>0</v>
      </c>
      <c r="U15" s="14">
        <v>0</v>
      </c>
      <c r="V15" s="14">
        <v>0</v>
      </c>
      <c r="W15" s="12">
        <v>0.1</v>
      </c>
      <c r="X15" s="12" t="s">
        <v>31</v>
      </c>
      <c r="Y15" s="1"/>
      <c r="Z15" s="1"/>
    </row>
    <row r="16" spans="1:26" hidden="1">
      <c r="A16" s="116"/>
      <c r="B16" s="116"/>
      <c r="C16" s="116"/>
      <c r="D16" s="119" t="s">
        <v>32</v>
      </c>
      <c r="E16" s="120"/>
      <c r="F16" s="5">
        <v>44211.543217673599</v>
      </c>
      <c r="G16" s="5"/>
      <c r="H16" s="5"/>
      <c r="I16" s="5"/>
      <c r="J16" s="5"/>
      <c r="K16" s="6">
        <v>52821</v>
      </c>
      <c r="L16" s="6">
        <v>45945</v>
      </c>
      <c r="M16" s="7">
        <v>0.86982450161867397</v>
      </c>
      <c r="N16" s="8">
        <v>12039</v>
      </c>
      <c r="O16" s="6">
        <v>6513</v>
      </c>
      <c r="P16" s="7">
        <v>0.14175644792686901</v>
      </c>
      <c r="Q16" s="8">
        <v>1100</v>
      </c>
      <c r="R16" s="6">
        <v>917</v>
      </c>
      <c r="S16" s="7">
        <v>0.14079533241209899</v>
      </c>
      <c r="T16" s="7">
        <v>1.9958646207421899E-2</v>
      </c>
      <c r="U16" s="7">
        <v>2.3941669387310901E-2</v>
      </c>
      <c r="V16" s="7">
        <v>9.1369715092615697E-2</v>
      </c>
      <c r="W16" s="9">
        <v>0.6</v>
      </c>
      <c r="X16" s="10"/>
      <c r="Y16" s="1"/>
      <c r="Z16" s="1"/>
    </row>
    <row r="17" spans="1:26" ht="20.399999999999999" hidden="1">
      <c r="A17" s="116"/>
      <c r="B17" s="116"/>
      <c r="C17" s="116"/>
      <c r="D17" s="121" t="s">
        <v>0</v>
      </c>
      <c r="E17" s="11" t="s">
        <v>23</v>
      </c>
      <c r="F17" s="12" t="s">
        <v>0</v>
      </c>
      <c r="G17" s="12"/>
      <c r="H17" s="12"/>
      <c r="I17" s="12"/>
      <c r="J17" s="12"/>
      <c r="K17" s="13">
        <v>4542</v>
      </c>
      <c r="L17" s="13">
        <v>4517</v>
      </c>
      <c r="M17" s="14">
        <v>0.99449581682078403</v>
      </c>
      <c r="N17" s="15">
        <v>1932</v>
      </c>
      <c r="O17" s="13">
        <v>941</v>
      </c>
      <c r="P17" s="14">
        <v>0.20832410892185099</v>
      </c>
      <c r="Q17" s="15">
        <v>185</v>
      </c>
      <c r="R17" s="13">
        <v>157</v>
      </c>
      <c r="S17" s="14">
        <v>0.166843783209352</v>
      </c>
      <c r="T17" s="14">
        <v>3.4757582466238703E-2</v>
      </c>
      <c r="U17" s="14">
        <v>4.0956386982510501E-2</v>
      </c>
      <c r="V17" s="14">
        <v>9.5755693581780502E-2</v>
      </c>
      <c r="W17" s="12">
        <v>0.6</v>
      </c>
      <c r="X17" s="12" t="s">
        <v>33</v>
      </c>
      <c r="Y17" s="1"/>
      <c r="Z17" s="1"/>
    </row>
    <row r="18" spans="1:26" ht="20.399999999999999" hidden="1">
      <c r="A18" s="116"/>
      <c r="B18" s="116"/>
      <c r="C18" s="116"/>
      <c r="D18" s="122"/>
      <c r="E18" s="11" t="s">
        <v>25</v>
      </c>
      <c r="F18" s="12" t="s">
        <v>0</v>
      </c>
      <c r="G18" s="12"/>
      <c r="H18" s="12"/>
      <c r="I18" s="12"/>
      <c r="J18" s="12"/>
      <c r="K18" s="13">
        <v>2666</v>
      </c>
      <c r="L18" s="13">
        <v>2184</v>
      </c>
      <c r="M18" s="14">
        <v>0.81920480120030004</v>
      </c>
      <c r="N18" s="15">
        <v>109</v>
      </c>
      <c r="O18" s="13">
        <v>88</v>
      </c>
      <c r="P18" s="14">
        <v>4.0293040293040303E-2</v>
      </c>
      <c r="Q18" s="15">
        <v>2</v>
      </c>
      <c r="R18" s="13">
        <v>2</v>
      </c>
      <c r="S18" s="14">
        <v>2.27272727272727E-2</v>
      </c>
      <c r="T18" s="14">
        <v>9.1575091575091597E-4</v>
      </c>
      <c r="U18" s="14">
        <v>9.1575091575091597E-4</v>
      </c>
      <c r="V18" s="14">
        <v>1.8348623853211E-2</v>
      </c>
      <c r="W18" s="12">
        <v>0.6</v>
      </c>
      <c r="X18" s="12" t="s">
        <v>33</v>
      </c>
      <c r="Y18" s="1"/>
      <c r="Z18" s="1"/>
    </row>
    <row r="19" spans="1:26" ht="20.399999999999999" hidden="1">
      <c r="A19" s="116"/>
      <c r="B19" s="116"/>
      <c r="C19" s="116"/>
      <c r="D19" s="122"/>
      <c r="E19" s="11" t="s">
        <v>26</v>
      </c>
      <c r="F19" s="12" t="s">
        <v>0</v>
      </c>
      <c r="G19" s="12"/>
      <c r="H19" s="12"/>
      <c r="I19" s="12"/>
      <c r="J19" s="12"/>
      <c r="K19" s="13">
        <v>45040</v>
      </c>
      <c r="L19" s="13">
        <v>38711</v>
      </c>
      <c r="M19" s="14">
        <v>0.859480461811723</v>
      </c>
      <c r="N19" s="15">
        <v>9626</v>
      </c>
      <c r="O19" s="13">
        <v>5303</v>
      </c>
      <c r="P19" s="14">
        <v>0.13698948619255499</v>
      </c>
      <c r="Q19" s="15">
        <v>869</v>
      </c>
      <c r="R19" s="13">
        <v>731</v>
      </c>
      <c r="S19" s="14">
        <v>0.137846501980011</v>
      </c>
      <c r="T19" s="14">
        <v>1.8883521479682801E-2</v>
      </c>
      <c r="U19" s="14">
        <v>2.24483996796776E-2</v>
      </c>
      <c r="V19" s="14">
        <v>9.0276334926241403E-2</v>
      </c>
      <c r="W19" s="12">
        <v>0.6</v>
      </c>
      <c r="X19" s="12" t="s">
        <v>33</v>
      </c>
      <c r="Y19" s="1"/>
      <c r="Z19" s="1"/>
    </row>
    <row r="20" spans="1:26" ht="20.399999999999999" hidden="1">
      <c r="A20" s="116"/>
      <c r="B20" s="116"/>
      <c r="C20" s="116"/>
      <c r="D20" s="122"/>
      <c r="E20" s="11" t="s">
        <v>27</v>
      </c>
      <c r="F20" s="12" t="s">
        <v>0</v>
      </c>
      <c r="G20" s="12"/>
      <c r="H20" s="12"/>
      <c r="I20" s="12"/>
      <c r="J20" s="12"/>
      <c r="K20" s="13">
        <v>141</v>
      </c>
      <c r="L20" s="13">
        <v>138</v>
      </c>
      <c r="M20" s="14">
        <v>0.97872340425531901</v>
      </c>
      <c r="N20" s="15">
        <v>108</v>
      </c>
      <c r="O20" s="13">
        <v>51</v>
      </c>
      <c r="P20" s="14">
        <v>0.36956521739130399</v>
      </c>
      <c r="Q20" s="15">
        <v>10</v>
      </c>
      <c r="R20" s="13">
        <v>8</v>
      </c>
      <c r="S20" s="14">
        <v>0.15686274509803899</v>
      </c>
      <c r="T20" s="14">
        <v>5.7971014492753603E-2</v>
      </c>
      <c r="U20" s="14">
        <v>7.2463768115942004E-2</v>
      </c>
      <c r="V20" s="14">
        <v>9.2592592592592601E-2</v>
      </c>
      <c r="W20" s="12">
        <v>0.6</v>
      </c>
      <c r="X20" s="12" t="s">
        <v>33</v>
      </c>
      <c r="Y20" s="1"/>
      <c r="Z20" s="1"/>
    </row>
    <row r="21" spans="1:26" ht="20.399999999999999" hidden="1">
      <c r="A21" s="116"/>
      <c r="B21" s="116"/>
      <c r="C21" s="116"/>
      <c r="D21" s="122"/>
      <c r="E21" s="11" t="s">
        <v>28</v>
      </c>
      <c r="F21" s="12" t="s">
        <v>0</v>
      </c>
      <c r="G21" s="12"/>
      <c r="H21" s="12"/>
      <c r="I21" s="12"/>
      <c r="J21" s="12"/>
      <c r="K21" s="13">
        <v>338</v>
      </c>
      <c r="L21" s="13">
        <v>301</v>
      </c>
      <c r="M21" s="14">
        <v>0.890532544378698</v>
      </c>
      <c r="N21" s="15">
        <v>171</v>
      </c>
      <c r="O21" s="13">
        <v>88</v>
      </c>
      <c r="P21" s="14">
        <v>0.29235880398671099</v>
      </c>
      <c r="Q21" s="15">
        <v>19</v>
      </c>
      <c r="R21" s="13">
        <v>10</v>
      </c>
      <c r="S21" s="14">
        <v>0.11363636363636399</v>
      </c>
      <c r="T21" s="14">
        <v>3.32225913621262E-2</v>
      </c>
      <c r="U21" s="14">
        <v>6.3122923588039906E-2</v>
      </c>
      <c r="V21" s="14">
        <v>0.11111111111111099</v>
      </c>
      <c r="W21" s="12">
        <v>0.6</v>
      </c>
      <c r="X21" s="12" t="s">
        <v>33</v>
      </c>
      <c r="Y21" s="1"/>
      <c r="Z21" s="1"/>
    </row>
    <row r="22" spans="1:26" ht="20.399999999999999" hidden="1">
      <c r="A22" s="116"/>
      <c r="B22" s="116"/>
      <c r="C22" s="116"/>
      <c r="D22" s="123"/>
      <c r="E22" s="11" t="s">
        <v>29</v>
      </c>
      <c r="F22" s="12" t="s">
        <v>0</v>
      </c>
      <c r="G22" s="12"/>
      <c r="H22" s="12"/>
      <c r="I22" s="12"/>
      <c r="J22" s="12"/>
      <c r="K22" s="13">
        <v>94</v>
      </c>
      <c r="L22" s="13">
        <v>94</v>
      </c>
      <c r="M22" s="14">
        <v>1</v>
      </c>
      <c r="N22" s="15">
        <v>93</v>
      </c>
      <c r="O22" s="13">
        <v>42</v>
      </c>
      <c r="P22" s="14">
        <v>0.44680851063829802</v>
      </c>
      <c r="Q22" s="15">
        <v>15</v>
      </c>
      <c r="R22" s="13">
        <v>9</v>
      </c>
      <c r="S22" s="14">
        <v>0.214285714285714</v>
      </c>
      <c r="T22" s="14">
        <v>9.5744680851063801E-2</v>
      </c>
      <c r="U22" s="14">
        <v>0.159574468085106</v>
      </c>
      <c r="V22" s="14">
        <v>0.16129032258064499</v>
      </c>
      <c r="W22" s="12">
        <v>0.6</v>
      </c>
      <c r="X22" s="12" t="s">
        <v>33</v>
      </c>
      <c r="Y22" s="1"/>
      <c r="Z22" s="1"/>
    </row>
    <row r="23" spans="1:26">
      <c r="A23" s="116"/>
      <c r="B23" s="116"/>
      <c r="C23" s="116"/>
      <c r="D23" s="119" t="s">
        <v>34</v>
      </c>
      <c r="E23" s="120"/>
      <c r="F23" s="5">
        <v>44221.520975312502</v>
      </c>
      <c r="G23" s="5"/>
      <c r="H23" s="5"/>
      <c r="I23" s="5"/>
      <c r="J23" s="5"/>
      <c r="K23" s="6">
        <v>49507</v>
      </c>
      <c r="L23" s="6">
        <v>43167</v>
      </c>
      <c r="M23" s="7">
        <v>0.87193730179570605</v>
      </c>
      <c r="N23" s="8">
        <v>13156</v>
      </c>
      <c r="O23" s="6">
        <v>6655</v>
      </c>
      <c r="P23" s="7">
        <v>0.15416869367804101</v>
      </c>
      <c r="Q23" s="8">
        <v>1283</v>
      </c>
      <c r="R23" s="6">
        <v>779</v>
      </c>
      <c r="S23" s="7">
        <v>0.117054845980466</v>
      </c>
      <c r="T23" s="7">
        <v>1.80461926934927E-2</v>
      </c>
      <c r="U23" s="7">
        <v>2.9721778210206901E-2</v>
      </c>
      <c r="V23" s="7">
        <v>9.7522043174217102E-2</v>
      </c>
      <c r="W23" s="9">
        <v>0.1</v>
      </c>
      <c r="X23" s="10"/>
      <c r="Y23" s="1"/>
      <c r="Z23" s="1"/>
    </row>
    <row r="24" spans="1:26">
      <c r="A24" s="116"/>
      <c r="B24" s="116"/>
      <c r="C24" s="116"/>
      <c r="D24" s="119" t="s">
        <v>34</v>
      </c>
      <c r="E24" s="120"/>
      <c r="F24" s="5">
        <v>44221.520975312502</v>
      </c>
      <c r="G24" s="39" t="s">
        <v>47</v>
      </c>
      <c r="H24" s="40">
        <f>12+17</f>
        <v>29</v>
      </c>
      <c r="I24" s="41">
        <f t="shared" ref="I24:I25" si="1">H24/Q23</f>
        <v>2.260327357755261E-2</v>
      </c>
      <c r="J24" s="41">
        <f>+H24/L$23</f>
        <v>6.7180948409664785E-4</v>
      </c>
      <c r="K24" s="6">
        <v>49507</v>
      </c>
      <c r="L24" s="6">
        <v>43167</v>
      </c>
      <c r="M24" s="7">
        <v>0.87193730179570605</v>
      </c>
      <c r="N24" s="8">
        <v>13156</v>
      </c>
      <c r="O24" s="6">
        <v>6655</v>
      </c>
      <c r="P24" s="7">
        <v>0.15416869367804101</v>
      </c>
      <c r="Q24" s="8">
        <v>1283</v>
      </c>
      <c r="R24" s="6">
        <v>779</v>
      </c>
      <c r="S24" s="7">
        <v>0.117054845980466</v>
      </c>
      <c r="T24" s="7">
        <v>1.80461926934927E-2</v>
      </c>
      <c r="U24" s="7">
        <v>2.9721778210206901E-2</v>
      </c>
      <c r="V24" s="7">
        <v>9.7522043174217102E-2</v>
      </c>
      <c r="W24" s="9">
        <v>0.1</v>
      </c>
      <c r="X24" s="38"/>
      <c r="Y24" s="1"/>
      <c r="Z24" s="1"/>
    </row>
    <row r="25" spans="1:26" ht="26.4">
      <c r="A25" s="116"/>
      <c r="B25" s="116"/>
      <c r="C25" s="116"/>
      <c r="D25" s="119" t="s">
        <v>34</v>
      </c>
      <c r="E25" s="120"/>
      <c r="F25" s="5">
        <v>44221.520975312502</v>
      </c>
      <c r="G25" s="39" t="s">
        <v>46</v>
      </c>
      <c r="H25" s="40">
        <v>10</v>
      </c>
      <c r="I25" s="41">
        <f t="shared" si="1"/>
        <v>7.7942322681215899E-3</v>
      </c>
      <c r="J25" s="41">
        <f t="shared" ref="J25:J26" si="2">+H25/L$23</f>
        <v>2.3165844279194754E-4</v>
      </c>
      <c r="K25" s="6">
        <v>49507</v>
      </c>
      <c r="L25" s="6">
        <v>43167</v>
      </c>
      <c r="M25" s="7">
        <v>0.87193730179570605</v>
      </c>
      <c r="N25" s="8">
        <v>13156</v>
      </c>
      <c r="O25" s="6">
        <v>6655</v>
      </c>
      <c r="P25" s="7">
        <v>0.15416869367804101</v>
      </c>
      <c r="Q25" s="8">
        <v>1283</v>
      </c>
      <c r="R25" s="6">
        <v>779</v>
      </c>
      <c r="S25" s="7">
        <v>0.117054845980466</v>
      </c>
      <c r="T25" s="7">
        <v>1.80461926934927E-2</v>
      </c>
      <c r="U25" s="7">
        <v>2.9721778210206901E-2</v>
      </c>
      <c r="V25" s="7">
        <v>9.7522043174217102E-2</v>
      </c>
      <c r="W25" s="9">
        <v>0.1</v>
      </c>
      <c r="X25" s="38"/>
      <c r="Y25" s="1"/>
      <c r="Z25" s="1"/>
    </row>
    <row r="26" spans="1:26">
      <c r="A26" s="116"/>
      <c r="B26" s="116"/>
      <c r="C26" s="116"/>
      <c r="D26" s="119" t="s">
        <v>34</v>
      </c>
      <c r="E26" s="120"/>
      <c r="F26" s="5">
        <v>44221.520975312502</v>
      </c>
      <c r="G26" s="39" t="s">
        <v>45</v>
      </c>
      <c r="H26" s="40">
        <v>14</v>
      </c>
      <c r="I26" s="41">
        <f t="shared" ref="I26" si="3">H26/Q25</f>
        <v>1.0911925175370226E-2</v>
      </c>
      <c r="J26" s="41">
        <f t="shared" si="2"/>
        <v>3.2432181990872655E-4</v>
      </c>
      <c r="K26" s="6">
        <v>49507</v>
      </c>
      <c r="L26" s="6">
        <v>43167</v>
      </c>
      <c r="M26" s="7">
        <v>0.87193730179570605</v>
      </c>
      <c r="N26" s="8">
        <v>13156</v>
      </c>
      <c r="O26" s="6">
        <v>6655</v>
      </c>
      <c r="P26" s="7">
        <v>0.15416869367804101</v>
      </c>
      <c r="Q26" s="8">
        <v>1283</v>
      </c>
      <c r="R26" s="6">
        <v>779</v>
      </c>
      <c r="S26" s="7">
        <v>0.117054845980466</v>
      </c>
      <c r="T26" s="7">
        <v>1.80461926934927E-2</v>
      </c>
      <c r="U26" s="7">
        <v>2.9721778210206901E-2</v>
      </c>
      <c r="V26" s="7">
        <v>9.7522043174217102E-2</v>
      </c>
      <c r="W26" s="9">
        <v>0.1</v>
      </c>
      <c r="X26" s="38"/>
      <c r="Y26" s="1"/>
      <c r="Z26" s="1"/>
    </row>
    <row r="27" spans="1:26" ht="20.399999999999999">
      <c r="A27" s="116"/>
      <c r="B27" s="116"/>
      <c r="C27" s="116"/>
      <c r="D27" s="121" t="s">
        <v>0</v>
      </c>
      <c r="E27" s="11" t="s">
        <v>23</v>
      </c>
      <c r="F27" s="12" t="s">
        <v>0</v>
      </c>
      <c r="G27" s="12"/>
      <c r="H27" s="12"/>
      <c r="I27" s="12"/>
      <c r="J27" s="12"/>
      <c r="K27" s="13">
        <v>4540</v>
      </c>
      <c r="L27" s="13">
        <v>4526</v>
      </c>
      <c r="M27" s="14">
        <v>0.99691629955947103</v>
      </c>
      <c r="N27" s="15">
        <v>2290</v>
      </c>
      <c r="O27" s="13">
        <v>986</v>
      </c>
      <c r="P27" s="14">
        <v>0.21785240830755601</v>
      </c>
      <c r="Q27" s="15">
        <v>255</v>
      </c>
      <c r="R27" s="13">
        <v>149</v>
      </c>
      <c r="S27" s="14">
        <v>0.151115618661258</v>
      </c>
      <c r="T27" s="14">
        <v>3.2920901458241301E-2</v>
      </c>
      <c r="U27" s="14">
        <v>5.63411400795404E-2</v>
      </c>
      <c r="V27" s="14">
        <v>0.111353711790393</v>
      </c>
      <c r="W27" s="12">
        <v>0.1</v>
      </c>
      <c r="X27" s="12" t="s">
        <v>35</v>
      </c>
      <c r="Y27" s="1"/>
      <c r="Z27" s="1"/>
    </row>
    <row r="28" spans="1:26" ht="20.399999999999999">
      <c r="A28" s="116"/>
      <c r="B28" s="116"/>
      <c r="C28" s="117"/>
      <c r="D28" s="123"/>
      <c r="E28" s="11" t="s">
        <v>25</v>
      </c>
      <c r="F28" s="12" t="s">
        <v>0</v>
      </c>
      <c r="G28" s="12"/>
      <c r="H28" s="12"/>
      <c r="I28" s="12"/>
      <c r="J28" s="12"/>
      <c r="K28" s="13">
        <v>44967</v>
      </c>
      <c r="L28" s="13">
        <v>38641</v>
      </c>
      <c r="M28" s="14">
        <v>0.85931905619676696</v>
      </c>
      <c r="N28" s="15">
        <v>10866</v>
      </c>
      <c r="O28" s="13">
        <v>5669</v>
      </c>
      <c r="P28" s="14">
        <v>0.146709453689087</v>
      </c>
      <c r="Q28" s="15">
        <v>1028</v>
      </c>
      <c r="R28" s="13">
        <v>630</v>
      </c>
      <c r="S28" s="14">
        <v>0.11113071088375399</v>
      </c>
      <c r="T28" s="14">
        <v>1.63039258818354E-2</v>
      </c>
      <c r="U28" s="14">
        <v>2.6603866359566301E-2</v>
      </c>
      <c r="V28" s="14">
        <v>9.4607031106202805E-2</v>
      </c>
      <c r="W28" s="12">
        <v>0.1</v>
      </c>
      <c r="X28" s="12" t="s">
        <v>35</v>
      </c>
      <c r="Y28" s="1"/>
      <c r="Z28" s="1"/>
    </row>
    <row r="29" spans="1:26">
      <c r="A29" s="116"/>
      <c r="B29" s="117"/>
      <c r="C29" s="127" t="s">
        <v>38</v>
      </c>
      <c r="D29" s="125"/>
      <c r="E29" s="114"/>
      <c r="F29" s="16" t="s">
        <v>0</v>
      </c>
      <c r="G29" s="16"/>
      <c r="H29" s="16"/>
      <c r="I29" s="16"/>
      <c r="J29" s="16"/>
      <c r="K29" s="17">
        <f>K11+K23</f>
        <v>56720</v>
      </c>
      <c r="L29" s="17">
        <f>L11+L23</f>
        <v>49871</v>
      </c>
      <c r="M29" s="18">
        <v>0.87919999999999998</v>
      </c>
      <c r="N29" s="19">
        <f>N11+N23</f>
        <v>15277</v>
      </c>
      <c r="O29" s="17">
        <f>O11+O23</f>
        <v>7676</v>
      </c>
      <c r="P29" s="18">
        <v>0.15390000000000001</v>
      </c>
      <c r="Q29" s="19">
        <f>Q11+Q23</f>
        <v>1460</v>
      </c>
      <c r="R29" s="17">
        <f>R11+R23</f>
        <v>900</v>
      </c>
      <c r="S29" s="18">
        <v>0.1172</v>
      </c>
      <c r="T29" s="18">
        <v>1.83E-2</v>
      </c>
      <c r="U29" s="18">
        <v>2.92E-2</v>
      </c>
      <c r="V29" s="18">
        <v>9.5500000000000002E-2</v>
      </c>
      <c r="W29" s="16" t="s">
        <v>0</v>
      </c>
      <c r="X29" s="16" t="s">
        <v>0</v>
      </c>
      <c r="Y29" s="1"/>
      <c r="Z29" s="1"/>
    </row>
    <row r="30" spans="1:26">
      <c r="A30" s="117"/>
      <c r="B30" s="128" t="s">
        <v>37</v>
      </c>
      <c r="C30" s="125"/>
      <c r="D30" s="125"/>
      <c r="E30" s="114"/>
      <c r="F30" s="20" t="s">
        <v>0</v>
      </c>
      <c r="G30" s="20"/>
      <c r="H30" s="20"/>
      <c r="I30" s="20"/>
      <c r="J30" s="20"/>
      <c r="K30" s="21">
        <f>K11+K23</f>
        <v>56720</v>
      </c>
      <c r="L30" s="21">
        <f>L11+L23</f>
        <v>49871</v>
      </c>
      <c r="M30" s="22">
        <v>0.87919999999999998</v>
      </c>
      <c r="N30" s="23">
        <f>N11+N23</f>
        <v>15277</v>
      </c>
      <c r="O30" s="21">
        <f>O11+O23</f>
        <v>7676</v>
      </c>
      <c r="P30" s="22">
        <v>0.15390000000000001</v>
      </c>
      <c r="Q30" s="23">
        <f>Q11+Q23</f>
        <v>1460</v>
      </c>
      <c r="R30" s="21">
        <v>900</v>
      </c>
      <c r="S30" s="22">
        <v>0.1172</v>
      </c>
      <c r="T30" s="22">
        <v>1.83E-2</v>
      </c>
      <c r="U30" s="22">
        <v>2.92E-2</v>
      </c>
      <c r="V30" s="22">
        <v>9.5500000000000002E-2</v>
      </c>
      <c r="W30" s="20" t="s">
        <v>0</v>
      </c>
      <c r="X30" s="20" t="s">
        <v>0</v>
      </c>
      <c r="Y30" s="1"/>
      <c r="Z30" s="1"/>
    </row>
    <row r="31" spans="1:26">
      <c r="A31" s="124" t="s">
        <v>39</v>
      </c>
      <c r="B31" s="125"/>
      <c r="C31" s="125"/>
      <c r="D31" s="125"/>
      <c r="E31" s="114"/>
      <c r="F31" s="24" t="s">
        <v>0</v>
      </c>
      <c r="G31" s="24"/>
      <c r="H31" s="24"/>
      <c r="I31" s="24"/>
      <c r="J31" s="24"/>
      <c r="K31" s="25">
        <v>56720</v>
      </c>
      <c r="L31" s="25">
        <v>49871</v>
      </c>
      <c r="M31" s="26">
        <v>0.87919999999999998</v>
      </c>
      <c r="N31" s="27">
        <v>15277</v>
      </c>
      <c r="O31" s="25">
        <v>7676</v>
      </c>
      <c r="P31" s="26">
        <v>0.15390000000000001</v>
      </c>
      <c r="Q31" s="27">
        <v>1460</v>
      </c>
      <c r="R31" s="25">
        <v>900</v>
      </c>
      <c r="S31" s="26">
        <v>0.1172</v>
      </c>
      <c r="T31" s="26">
        <v>1.83E-2</v>
      </c>
      <c r="U31" s="26">
        <v>2.92E-2</v>
      </c>
      <c r="V31" s="26">
        <v>9.5500000000000002E-2</v>
      </c>
      <c r="W31" s="24" t="s">
        <v>0</v>
      </c>
      <c r="X31" s="24" t="s">
        <v>0</v>
      </c>
      <c r="Y31" s="1"/>
      <c r="Z31" s="1"/>
    </row>
    <row r="32" spans="1:26">
      <c r="A32" s="126" t="s">
        <v>36</v>
      </c>
      <c r="B32" s="125"/>
      <c r="C32" s="125"/>
      <c r="D32" s="125"/>
      <c r="E32" s="114"/>
      <c r="F32" s="28" t="s">
        <v>0</v>
      </c>
      <c r="G32" s="28"/>
      <c r="H32" s="28"/>
      <c r="I32" s="28"/>
      <c r="J32" s="28"/>
      <c r="K32" s="29">
        <v>56720</v>
      </c>
      <c r="L32" s="29">
        <v>49871</v>
      </c>
      <c r="M32" s="30">
        <v>0.87919999999999998</v>
      </c>
      <c r="N32" s="31">
        <v>15277</v>
      </c>
      <c r="O32" s="29">
        <v>7676</v>
      </c>
      <c r="P32" s="30">
        <v>0.15390000000000001</v>
      </c>
      <c r="Q32" s="31">
        <v>1460</v>
      </c>
      <c r="R32" s="29">
        <v>900</v>
      </c>
      <c r="S32" s="30">
        <v>0.1172</v>
      </c>
      <c r="T32" s="30">
        <v>1.83E-2</v>
      </c>
      <c r="U32" s="30">
        <v>2.92E-2</v>
      </c>
      <c r="V32" s="30">
        <v>9.5500000000000002E-2</v>
      </c>
      <c r="W32" s="28" t="s">
        <v>0</v>
      </c>
      <c r="X32" s="28" t="s">
        <v>0</v>
      </c>
      <c r="Y32" s="1"/>
      <c r="Z32" s="1"/>
    </row>
    <row r="33" ht="0" hidden="1" customHeight="1"/>
  </sheetData>
  <autoFilter ref="A3:X3" xr:uid="{00000000-0009-0000-0000-000000000000}">
    <filterColumn colId="3" showButton="0"/>
  </autoFilter>
  <mergeCells count="22">
    <mergeCell ref="A31:E31"/>
    <mergeCell ref="A32:E32"/>
    <mergeCell ref="D12:E12"/>
    <mergeCell ref="D13:E13"/>
    <mergeCell ref="D24:E24"/>
    <mergeCell ref="D25:E25"/>
    <mergeCell ref="D26:E26"/>
    <mergeCell ref="D16:E16"/>
    <mergeCell ref="D17:D22"/>
    <mergeCell ref="D23:E23"/>
    <mergeCell ref="D27:D28"/>
    <mergeCell ref="C29:E29"/>
    <mergeCell ref="B30:E30"/>
    <mergeCell ref="A2:E2"/>
    <mergeCell ref="D3:E3"/>
    <mergeCell ref="A4:A30"/>
    <mergeCell ref="B4:B29"/>
    <mergeCell ref="C4:C28"/>
    <mergeCell ref="D4:E4"/>
    <mergeCell ref="D5:D10"/>
    <mergeCell ref="D11:E11"/>
    <mergeCell ref="D14:D15"/>
  </mergeCells>
  <hyperlinks>
    <hyperlink ref="D4" r:id="rId1" xr:uid="{00000000-0004-0000-0000-000000000000}"/>
    <hyperlink ref="E5" r:id="rId2" xr:uid="{00000000-0004-0000-0000-000001000000}"/>
    <hyperlink ref="E6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D11" r:id="rId8" xr:uid="{00000000-0004-0000-0000-000007000000}"/>
    <hyperlink ref="E14" r:id="rId9" xr:uid="{00000000-0004-0000-0000-000008000000}"/>
    <hyperlink ref="E15" r:id="rId10" xr:uid="{00000000-0004-0000-0000-000009000000}"/>
    <hyperlink ref="D16" r:id="rId11" xr:uid="{00000000-0004-0000-0000-00000A000000}"/>
    <hyperlink ref="E17" r:id="rId12" xr:uid="{00000000-0004-0000-0000-00000B000000}"/>
    <hyperlink ref="E18" r:id="rId13" xr:uid="{00000000-0004-0000-0000-00000C000000}"/>
    <hyperlink ref="E19" r:id="rId14" xr:uid="{00000000-0004-0000-0000-00000D000000}"/>
    <hyperlink ref="E20" r:id="rId15" xr:uid="{00000000-0004-0000-0000-00000E000000}"/>
    <hyperlink ref="E21" r:id="rId16" xr:uid="{00000000-0004-0000-0000-00000F000000}"/>
    <hyperlink ref="E22" r:id="rId17" xr:uid="{00000000-0004-0000-0000-000010000000}"/>
    <hyperlink ref="D23" r:id="rId18" xr:uid="{00000000-0004-0000-0000-000011000000}"/>
    <hyperlink ref="E27" r:id="rId19" xr:uid="{00000000-0004-0000-0000-000012000000}"/>
    <hyperlink ref="E28" r:id="rId20" xr:uid="{00000000-0004-0000-0000-000013000000}"/>
    <hyperlink ref="D12" r:id="rId21" xr:uid="{00000000-0004-0000-0000-000014000000}"/>
    <hyperlink ref="D13" r:id="rId22" xr:uid="{00000000-0004-0000-0000-000015000000}"/>
    <hyperlink ref="D24" r:id="rId23" xr:uid="{00000000-0004-0000-0000-000016000000}"/>
    <hyperlink ref="D25" r:id="rId24" xr:uid="{00000000-0004-0000-0000-000017000000}"/>
    <hyperlink ref="D26" r:id="rId25" xr:uid="{00000000-0004-0000-0000-00001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ED30-1396-4388-8113-10E5C6526266}">
  <dimension ref="A1:Y41"/>
  <sheetViews>
    <sheetView topLeftCell="A25" workbookViewId="0">
      <selection activeCell="F20" sqref="F20:I22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4.33203125" style="73" customWidth="1"/>
    <col min="5" max="5" width="9.5546875" style="73" customWidth="1"/>
    <col min="6" max="6" width="11" style="73" customWidth="1"/>
    <col min="7" max="9" width="9.5546875" style="73" customWidth="1"/>
    <col min="10" max="11" width="8.88671875" style="73"/>
    <col min="12" max="12" width="9.21875" style="73" customWidth="1"/>
    <col min="13" max="15" width="8.88671875" style="73"/>
    <col min="16" max="17" width="8.21875" style="73" customWidth="1"/>
    <col min="18" max="18" width="6.88671875" style="73" customWidth="1"/>
    <col min="19" max="20" width="8.21875" style="73" customWidth="1"/>
    <col min="21" max="22" width="6.88671875" style="73" customWidth="1"/>
    <col min="23" max="23" width="37.5546875" style="73" customWidth="1"/>
    <col min="24" max="24" width="5.88671875" style="73" customWidth="1"/>
    <col min="25" max="25" width="255" style="73" customWidth="1"/>
    <col min="26" max="16384" width="8.88671875" style="73"/>
  </cols>
  <sheetData>
    <row r="1" spans="1:25" ht="1.0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37" customFormat="1" ht="42.9" customHeight="1">
      <c r="A2" s="111" t="s">
        <v>163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</row>
    <row r="3" spans="1:25" ht="31.8">
      <c r="A3" s="97" t="s">
        <v>1</v>
      </c>
      <c r="B3" s="75" t="s">
        <v>2</v>
      </c>
      <c r="C3" s="97" t="s">
        <v>3</v>
      </c>
      <c r="D3" s="97" t="s">
        <v>4</v>
      </c>
      <c r="E3" s="75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 t="s">
        <v>14</v>
      </c>
      <c r="S3" s="75" t="s">
        <v>15</v>
      </c>
      <c r="T3" s="75" t="s">
        <v>16</v>
      </c>
      <c r="U3" s="75" t="s">
        <v>17</v>
      </c>
      <c r="V3" s="75" t="s">
        <v>18</v>
      </c>
      <c r="W3" s="75" t="s">
        <v>19</v>
      </c>
      <c r="X3" s="72"/>
      <c r="Y3" s="72"/>
    </row>
    <row r="4" spans="1:25" ht="20.399999999999999">
      <c r="A4" s="139" t="s">
        <v>20</v>
      </c>
      <c r="B4" s="118">
        <v>44470</v>
      </c>
      <c r="C4" s="139" t="s">
        <v>21</v>
      </c>
      <c r="D4" s="93" t="s">
        <v>157</v>
      </c>
      <c r="E4" s="5">
        <v>44476.417133483803</v>
      </c>
      <c r="F4" s="5"/>
      <c r="G4" s="5"/>
      <c r="H4" s="5"/>
      <c r="I4" s="5"/>
      <c r="J4" s="6">
        <v>73810</v>
      </c>
      <c r="K4" s="6">
        <v>46623</v>
      </c>
      <c r="L4" s="7">
        <v>0.63166237637176503</v>
      </c>
      <c r="M4" s="8">
        <v>9249</v>
      </c>
      <c r="N4" s="6">
        <v>6014</v>
      </c>
      <c r="O4" s="7">
        <v>0.12899212834866899</v>
      </c>
      <c r="P4" s="8">
        <v>165</v>
      </c>
      <c r="Q4" s="6">
        <v>134</v>
      </c>
      <c r="R4" s="7">
        <v>2.2281343531759201E-2</v>
      </c>
      <c r="S4" s="7">
        <v>2.87411792462947E-3</v>
      </c>
      <c r="T4" s="7">
        <v>3.5390258027154001E-3</v>
      </c>
      <c r="U4" s="7">
        <v>1.7839766461239099E-2</v>
      </c>
      <c r="V4" s="9">
        <v>1.2</v>
      </c>
      <c r="W4" s="78" t="s">
        <v>139</v>
      </c>
      <c r="X4" s="72"/>
      <c r="Y4" s="72"/>
    </row>
    <row r="5" spans="1:25">
      <c r="A5" s="140"/>
      <c r="B5" s="130"/>
      <c r="C5" s="140"/>
      <c r="D5" s="93" t="s">
        <v>157</v>
      </c>
      <c r="E5" s="5">
        <v>44476.417133483803</v>
      </c>
      <c r="F5" s="39" t="s">
        <v>67</v>
      </c>
      <c r="G5" s="40">
        <v>21</v>
      </c>
      <c r="H5" s="41">
        <f t="shared" ref="H5:H17" si="0">G5/P4</f>
        <v>0.12727272727272726</v>
      </c>
      <c r="I5" s="41">
        <f>+G5/K$13</f>
        <v>4.5042146580014157E-4</v>
      </c>
      <c r="J5" s="6">
        <v>73810</v>
      </c>
      <c r="K5" s="6">
        <v>46623</v>
      </c>
      <c r="L5" s="7">
        <v>0.63166237637176503</v>
      </c>
      <c r="M5" s="8">
        <v>9249</v>
      </c>
      <c r="N5" s="6">
        <v>6014</v>
      </c>
      <c r="O5" s="7">
        <v>0.12899212834866899</v>
      </c>
      <c r="P5" s="8">
        <v>165</v>
      </c>
      <c r="Q5" s="6">
        <v>134</v>
      </c>
      <c r="R5" s="7">
        <v>2.2281343531759201E-2</v>
      </c>
      <c r="S5" s="7">
        <v>2.87411792462947E-3</v>
      </c>
      <c r="T5" s="7">
        <v>3.5390258027154001E-3</v>
      </c>
      <c r="U5" s="7">
        <v>1.7839766461239099E-2</v>
      </c>
      <c r="V5" s="9">
        <v>1.2</v>
      </c>
      <c r="W5" s="78"/>
      <c r="X5" s="72"/>
      <c r="Y5" s="72"/>
    </row>
    <row r="6" spans="1:25">
      <c r="A6" s="140"/>
      <c r="B6" s="130"/>
      <c r="C6" s="140"/>
      <c r="D6" s="93" t="s">
        <v>157</v>
      </c>
      <c r="E6" s="5">
        <v>44476.417133483803</v>
      </c>
      <c r="F6" s="39" t="s">
        <v>146</v>
      </c>
      <c r="G6" s="40">
        <v>24</v>
      </c>
      <c r="H6" s="41">
        <f t="shared" si="0"/>
        <v>0.14545454545454545</v>
      </c>
      <c r="I6" s="41">
        <f t="shared" ref="I6:I17" si="1">+G6/K$13</f>
        <v>5.1476738948587602E-4</v>
      </c>
      <c r="J6" s="6">
        <v>73810</v>
      </c>
      <c r="K6" s="6">
        <v>46623</v>
      </c>
      <c r="L6" s="7">
        <v>0.63166237637176503</v>
      </c>
      <c r="M6" s="8">
        <v>9249</v>
      </c>
      <c r="N6" s="6">
        <v>6014</v>
      </c>
      <c r="O6" s="7">
        <v>0.12899212834866899</v>
      </c>
      <c r="P6" s="8">
        <v>165</v>
      </c>
      <c r="Q6" s="6">
        <v>134</v>
      </c>
      <c r="R6" s="7">
        <v>2.2281343531759201E-2</v>
      </c>
      <c r="S6" s="7">
        <v>2.87411792462947E-3</v>
      </c>
      <c r="T6" s="7">
        <v>3.5390258027154001E-3</v>
      </c>
      <c r="U6" s="7">
        <v>1.7839766461239099E-2</v>
      </c>
      <c r="V6" s="9">
        <v>1.2</v>
      </c>
      <c r="W6" s="78"/>
      <c r="X6" s="72"/>
      <c r="Y6" s="72"/>
    </row>
    <row r="7" spans="1:25">
      <c r="A7" s="140"/>
      <c r="B7" s="130"/>
      <c r="C7" s="140"/>
      <c r="D7" s="93" t="s">
        <v>157</v>
      </c>
      <c r="E7" s="5">
        <v>44476.417133483803</v>
      </c>
      <c r="F7" s="39" t="s">
        <v>68</v>
      </c>
      <c r="G7" s="40">
        <v>2</v>
      </c>
      <c r="H7" s="41">
        <f t="shared" si="0"/>
        <v>1.2121212121212121E-2</v>
      </c>
      <c r="I7" s="41">
        <f t="shared" si="1"/>
        <v>4.2897282457156337E-5</v>
      </c>
      <c r="J7" s="6">
        <v>73810</v>
      </c>
      <c r="K7" s="6">
        <v>46623</v>
      </c>
      <c r="L7" s="7">
        <v>0.63166237637176503</v>
      </c>
      <c r="M7" s="8">
        <v>9249</v>
      </c>
      <c r="N7" s="6">
        <v>6014</v>
      </c>
      <c r="O7" s="7">
        <v>0.12899212834866899</v>
      </c>
      <c r="P7" s="8">
        <v>165</v>
      </c>
      <c r="Q7" s="6">
        <v>134</v>
      </c>
      <c r="R7" s="7">
        <v>2.2281343531759201E-2</v>
      </c>
      <c r="S7" s="7">
        <v>2.87411792462947E-3</v>
      </c>
      <c r="T7" s="7">
        <v>3.5390258027154001E-3</v>
      </c>
      <c r="U7" s="7">
        <v>1.7839766461239099E-2</v>
      </c>
      <c r="V7" s="9">
        <v>1.2</v>
      </c>
      <c r="W7" s="78"/>
      <c r="X7" s="72"/>
      <c r="Y7" s="72"/>
    </row>
    <row r="8" spans="1:25" ht="26.4">
      <c r="A8" s="140"/>
      <c r="B8" s="130"/>
      <c r="C8" s="140"/>
      <c r="D8" s="93" t="s">
        <v>157</v>
      </c>
      <c r="E8" s="5">
        <v>44476.417133483803</v>
      </c>
      <c r="F8" s="39" t="s">
        <v>147</v>
      </c>
      <c r="G8" s="40">
        <v>35</v>
      </c>
      <c r="H8" s="41">
        <f t="shared" si="0"/>
        <v>0.21212121212121213</v>
      </c>
      <c r="I8" s="41">
        <f t="shared" si="1"/>
        <v>7.507024430002359E-4</v>
      </c>
      <c r="J8" s="6">
        <v>73810</v>
      </c>
      <c r="K8" s="6">
        <v>46623</v>
      </c>
      <c r="L8" s="7">
        <v>0.63166237637176503</v>
      </c>
      <c r="M8" s="8">
        <v>9249</v>
      </c>
      <c r="N8" s="6">
        <v>6014</v>
      </c>
      <c r="O8" s="7">
        <v>0.12899212834866899</v>
      </c>
      <c r="P8" s="8">
        <v>165</v>
      </c>
      <c r="Q8" s="6">
        <v>134</v>
      </c>
      <c r="R8" s="7">
        <v>2.2281343531759201E-2</v>
      </c>
      <c r="S8" s="7">
        <v>2.87411792462947E-3</v>
      </c>
      <c r="T8" s="7">
        <v>3.5390258027154001E-3</v>
      </c>
      <c r="U8" s="7">
        <v>1.7839766461239099E-2</v>
      </c>
      <c r="V8" s="9">
        <v>1.2</v>
      </c>
      <c r="W8" s="78"/>
      <c r="X8" s="72"/>
      <c r="Y8" s="72"/>
    </row>
    <row r="9" spans="1:25" ht="26.4">
      <c r="A9" s="140"/>
      <c r="B9" s="130"/>
      <c r="C9" s="140"/>
      <c r="D9" s="93" t="s">
        <v>157</v>
      </c>
      <c r="E9" s="5">
        <v>44476.417133483803</v>
      </c>
      <c r="F9" s="39" t="s">
        <v>155</v>
      </c>
      <c r="G9" s="40">
        <v>29</v>
      </c>
      <c r="H9" s="41">
        <f t="shared" si="0"/>
        <v>0.17575757575757575</v>
      </c>
      <c r="I9" s="41">
        <f t="shared" si="1"/>
        <v>6.2201059562876689E-4</v>
      </c>
      <c r="J9" s="6">
        <v>73810</v>
      </c>
      <c r="K9" s="6">
        <v>46623</v>
      </c>
      <c r="L9" s="7">
        <v>0.63166237637176503</v>
      </c>
      <c r="M9" s="8">
        <v>9249</v>
      </c>
      <c r="N9" s="6">
        <v>6014</v>
      </c>
      <c r="O9" s="7">
        <v>0.12899212834866899</v>
      </c>
      <c r="P9" s="8">
        <v>165</v>
      </c>
      <c r="Q9" s="6">
        <v>134</v>
      </c>
      <c r="R9" s="7">
        <v>2.2281343531759201E-2</v>
      </c>
      <c r="S9" s="7">
        <v>2.87411792462947E-3</v>
      </c>
      <c r="T9" s="7">
        <v>3.5390258027154001E-3</v>
      </c>
      <c r="U9" s="7">
        <v>1.7839766461239099E-2</v>
      </c>
      <c r="V9" s="9">
        <v>1.2</v>
      </c>
      <c r="W9" s="78"/>
      <c r="X9" s="72"/>
      <c r="Y9" s="72"/>
    </row>
    <row r="10" spans="1:25" ht="26.4">
      <c r="A10" s="140"/>
      <c r="B10" s="130"/>
      <c r="C10" s="140"/>
      <c r="D10" s="93" t="s">
        <v>157</v>
      </c>
      <c r="E10" s="5">
        <v>44476.417133483803</v>
      </c>
      <c r="F10" s="39" t="s">
        <v>148</v>
      </c>
      <c r="G10" s="40">
        <v>2</v>
      </c>
      <c r="H10" s="41">
        <f t="shared" si="0"/>
        <v>1.2121212121212121E-2</v>
      </c>
      <c r="I10" s="41">
        <f t="shared" si="1"/>
        <v>4.2897282457156337E-5</v>
      </c>
      <c r="J10" s="6">
        <v>73810</v>
      </c>
      <c r="K10" s="6">
        <v>46623</v>
      </c>
      <c r="L10" s="7">
        <v>0.63166237637176503</v>
      </c>
      <c r="M10" s="8">
        <v>9249</v>
      </c>
      <c r="N10" s="6">
        <v>6014</v>
      </c>
      <c r="O10" s="7">
        <v>0.12899212834866899</v>
      </c>
      <c r="P10" s="8">
        <v>165</v>
      </c>
      <c r="Q10" s="6">
        <v>134</v>
      </c>
      <c r="R10" s="7">
        <v>2.2281343531759201E-2</v>
      </c>
      <c r="S10" s="7">
        <v>2.87411792462947E-3</v>
      </c>
      <c r="T10" s="7">
        <v>3.5390258027154001E-3</v>
      </c>
      <c r="U10" s="7">
        <v>1.7839766461239099E-2</v>
      </c>
      <c r="V10" s="9">
        <v>1.2</v>
      </c>
      <c r="W10" s="78"/>
      <c r="X10" s="72"/>
      <c r="Y10" s="72"/>
    </row>
    <row r="11" spans="1:25" ht="26.4">
      <c r="A11" s="140"/>
      <c r="B11" s="130"/>
      <c r="C11" s="140"/>
      <c r="D11" s="93" t="s">
        <v>157</v>
      </c>
      <c r="E11" s="5">
        <v>44476.417133483803</v>
      </c>
      <c r="F11" s="39" t="s">
        <v>149</v>
      </c>
      <c r="G11" s="40">
        <v>5</v>
      </c>
      <c r="H11" s="41">
        <f t="shared" si="0"/>
        <v>3.0303030303030304E-2</v>
      </c>
      <c r="I11" s="41">
        <f t="shared" si="1"/>
        <v>1.0724320614289085E-4</v>
      </c>
      <c r="J11" s="6">
        <v>73810</v>
      </c>
      <c r="K11" s="6">
        <v>46623</v>
      </c>
      <c r="L11" s="7">
        <v>0.63166237637176503</v>
      </c>
      <c r="M11" s="8">
        <v>9249</v>
      </c>
      <c r="N11" s="6">
        <v>6014</v>
      </c>
      <c r="O11" s="7">
        <v>0.12899212834866899</v>
      </c>
      <c r="P11" s="8">
        <v>165</v>
      </c>
      <c r="Q11" s="6">
        <v>134</v>
      </c>
      <c r="R11" s="7">
        <v>2.2281343531759201E-2</v>
      </c>
      <c r="S11" s="7">
        <v>2.87411792462947E-3</v>
      </c>
      <c r="T11" s="7">
        <v>3.5390258027154001E-3</v>
      </c>
      <c r="U11" s="7">
        <v>1.7839766461239099E-2</v>
      </c>
      <c r="V11" s="9">
        <v>1.2</v>
      </c>
      <c r="W11" s="78"/>
      <c r="X11" s="72"/>
      <c r="Y11" s="72"/>
    </row>
    <row r="12" spans="1:25">
      <c r="A12" s="140"/>
      <c r="B12" s="130"/>
      <c r="C12" s="140"/>
      <c r="D12" s="93" t="s">
        <v>157</v>
      </c>
      <c r="E12" s="5">
        <v>44476.417133483803</v>
      </c>
      <c r="F12" s="39" t="s">
        <v>69</v>
      </c>
      <c r="G12" s="40">
        <v>1</v>
      </c>
      <c r="H12" s="41">
        <f t="shared" si="0"/>
        <v>6.0606060606060606E-3</v>
      </c>
      <c r="I12" s="41">
        <f t="shared" si="1"/>
        <v>2.1448641228578169E-5</v>
      </c>
      <c r="J12" s="6">
        <v>73810</v>
      </c>
      <c r="K12" s="6">
        <v>46623</v>
      </c>
      <c r="L12" s="7">
        <v>0.63166237637176503</v>
      </c>
      <c r="M12" s="8">
        <v>9249</v>
      </c>
      <c r="N12" s="6">
        <v>6014</v>
      </c>
      <c r="O12" s="7">
        <v>0.12899212834866899</v>
      </c>
      <c r="P12" s="8">
        <v>165</v>
      </c>
      <c r="Q12" s="6">
        <v>134</v>
      </c>
      <c r="R12" s="7">
        <v>2.2281343531759201E-2</v>
      </c>
      <c r="S12" s="7">
        <v>2.87411792462947E-3</v>
      </c>
      <c r="T12" s="7">
        <v>3.5390258027154001E-3</v>
      </c>
      <c r="U12" s="7">
        <v>1.7839766461239099E-2</v>
      </c>
      <c r="V12" s="9">
        <v>1.2</v>
      </c>
      <c r="W12" s="78"/>
      <c r="X12" s="72"/>
      <c r="Y12" s="72"/>
    </row>
    <row r="13" spans="1:25" ht="26.4">
      <c r="A13" s="140"/>
      <c r="B13" s="130"/>
      <c r="C13" s="140"/>
      <c r="D13" s="93" t="s">
        <v>157</v>
      </c>
      <c r="E13" s="5">
        <v>44476.417133483803</v>
      </c>
      <c r="F13" s="39" t="s">
        <v>150</v>
      </c>
      <c r="G13" s="40">
        <v>6</v>
      </c>
      <c r="H13" s="41">
        <f t="shared" si="0"/>
        <v>3.6363636363636362E-2</v>
      </c>
      <c r="I13" s="41">
        <f t="shared" si="1"/>
        <v>1.28691847371469E-4</v>
      </c>
      <c r="J13" s="6">
        <v>73810</v>
      </c>
      <c r="K13" s="6">
        <v>46623</v>
      </c>
      <c r="L13" s="7">
        <v>0.63166237637176503</v>
      </c>
      <c r="M13" s="8">
        <v>9249</v>
      </c>
      <c r="N13" s="6">
        <v>6014</v>
      </c>
      <c r="O13" s="7">
        <v>0.12899212834866899</v>
      </c>
      <c r="P13" s="8">
        <v>165</v>
      </c>
      <c r="Q13" s="6">
        <v>134</v>
      </c>
      <c r="R13" s="7">
        <v>2.2281343531759201E-2</v>
      </c>
      <c r="S13" s="7">
        <v>2.87411792462947E-3</v>
      </c>
      <c r="T13" s="7">
        <v>3.5390258027154001E-3</v>
      </c>
      <c r="U13" s="7">
        <v>1.7839766461239099E-2</v>
      </c>
      <c r="V13" s="9">
        <v>1.2</v>
      </c>
      <c r="W13" s="78"/>
      <c r="X13" s="72"/>
      <c r="Y13" s="72"/>
    </row>
    <row r="14" spans="1:25" ht="26.4">
      <c r="A14" s="140"/>
      <c r="B14" s="130"/>
      <c r="C14" s="140"/>
      <c r="D14" s="93" t="s">
        <v>157</v>
      </c>
      <c r="E14" s="5">
        <v>44476.417133483803</v>
      </c>
      <c r="F14" s="39" t="s">
        <v>151</v>
      </c>
      <c r="G14" s="40">
        <v>1</v>
      </c>
      <c r="H14" s="41">
        <f t="shared" si="0"/>
        <v>6.0606060606060606E-3</v>
      </c>
      <c r="I14" s="41">
        <f t="shared" si="1"/>
        <v>2.1448641228578169E-5</v>
      </c>
      <c r="J14" s="6">
        <v>73810</v>
      </c>
      <c r="K14" s="6">
        <v>46623</v>
      </c>
      <c r="L14" s="7">
        <v>0.63166237637176503</v>
      </c>
      <c r="M14" s="8">
        <v>9249</v>
      </c>
      <c r="N14" s="6">
        <v>6014</v>
      </c>
      <c r="O14" s="7">
        <v>0.12899212834866899</v>
      </c>
      <c r="P14" s="8">
        <v>165</v>
      </c>
      <c r="Q14" s="6">
        <v>134</v>
      </c>
      <c r="R14" s="7">
        <v>2.2281343531759201E-2</v>
      </c>
      <c r="S14" s="7">
        <v>2.87411792462947E-3</v>
      </c>
      <c r="T14" s="7">
        <v>3.5390258027154001E-3</v>
      </c>
      <c r="U14" s="7">
        <v>1.7839766461239099E-2</v>
      </c>
      <c r="V14" s="9">
        <v>1.2</v>
      </c>
      <c r="W14" s="78"/>
      <c r="X14" s="72"/>
      <c r="Y14" s="72"/>
    </row>
    <row r="15" spans="1:25">
      <c r="A15" s="140"/>
      <c r="B15" s="130"/>
      <c r="C15" s="140"/>
      <c r="D15" s="93" t="s">
        <v>157</v>
      </c>
      <c r="E15" s="5">
        <v>44476.417133483803</v>
      </c>
      <c r="F15" s="39" t="s">
        <v>152</v>
      </c>
      <c r="G15" s="40">
        <v>5</v>
      </c>
      <c r="H15" s="41">
        <f t="shared" si="0"/>
        <v>3.0303030303030304E-2</v>
      </c>
      <c r="I15" s="41">
        <f t="shared" si="1"/>
        <v>1.0724320614289085E-4</v>
      </c>
      <c r="J15" s="6">
        <v>73810</v>
      </c>
      <c r="K15" s="6">
        <v>46623</v>
      </c>
      <c r="L15" s="7">
        <v>0.63166237637176503</v>
      </c>
      <c r="M15" s="8">
        <v>9249</v>
      </c>
      <c r="N15" s="6">
        <v>6014</v>
      </c>
      <c r="O15" s="7">
        <v>0.12899212834866899</v>
      </c>
      <c r="P15" s="8">
        <v>165</v>
      </c>
      <c r="Q15" s="6">
        <v>134</v>
      </c>
      <c r="R15" s="7">
        <v>2.2281343531759201E-2</v>
      </c>
      <c r="S15" s="7">
        <v>2.87411792462947E-3</v>
      </c>
      <c r="T15" s="7">
        <v>3.5390258027154001E-3</v>
      </c>
      <c r="U15" s="7">
        <v>1.7839766461239099E-2</v>
      </c>
      <c r="V15" s="9">
        <v>1.2</v>
      </c>
      <c r="W15" s="78"/>
      <c r="X15" s="72"/>
      <c r="Y15" s="72"/>
    </row>
    <row r="16" spans="1:25">
      <c r="A16" s="140"/>
      <c r="B16" s="130"/>
      <c r="C16" s="140"/>
      <c r="D16" s="93" t="s">
        <v>157</v>
      </c>
      <c r="E16" s="5">
        <v>44476.417133483803</v>
      </c>
      <c r="F16" s="39" t="s">
        <v>153</v>
      </c>
      <c r="G16" s="40">
        <v>5</v>
      </c>
      <c r="H16" s="41">
        <f t="shared" si="0"/>
        <v>3.0303030303030304E-2</v>
      </c>
      <c r="I16" s="41">
        <f t="shared" si="1"/>
        <v>1.0724320614289085E-4</v>
      </c>
      <c r="J16" s="6">
        <v>73810</v>
      </c>
      <c r="K16" s="6">
        <v>46623</v>
      </c>
      <c r="L16" s="7">
        <v>0.63166237637176503</v>
      </c>
      <c r="M16" s="8">
        <v>9249</v>
      </c>
      <c r="N16" s="6">
        <v>6014</v>
      </c>
      <c r="O16" s="7">
        <v>0.12899212834866899</v>
      </c>
      <c r="P16" s="8">
        <v>165</v>
      </c>
      <c r="Q16" s="6">
        <v>134</v>
      </c>
      <c r="R16" s="7">
        <v>2.2281343531759201E-2</v>
      </c>
      <c r="S16" s="7">
        <v>2.87411792462947E-3</v>
      </c>
      <c r="T16" s="7">
        <v>3.5390258027154001E-3</v>
      </c>
      <c r="U16" s="7">
        <v>1.7839766461239099E-2</v>
      </c>
      <c r="V16" s="9">
        <v>1.2</v>
      </c>
      <c r="W16" s="78"/>
      <c r="X16" s="72"/>
      <c r="Y16" s="72"/>
    </row>
    <row r="17" spans="1:25">
      <c r="A17" s="140"/>
      <c r="B17" s="130"/>
      <c r="C17" s="140"/>
      <c r="D17" s="93" t="s">
        <v>157</v>
      </c>
      <c r="E17" s="5">
        <v>44476.417133483803</v>
      </c>
      <c r="F17" s="39" t="s">
        <v>154</v>
      </c>
      <c r="G17" s="40">
        <v>0</v>
      </c>
      <c r="H17" s="41">
        <f t="shared" si="0"/>
        <v>0</v>
      </c>
      <c r="I17" s="41">
        <f t="shared" si="1"/>
        <v>0</v>
      </c>
      <c r="J17" s="6">
        <v>73810</v>
      </c>
      <c r="K17" s="6">
        <v>46623</v>
      </c>
      <c r="L17" s="7">
        <v>0.63166237637176503</v>
      </c>
      <c r="M17" s="8">
        <v>9249</v>
      </c>
      <c r="N17" s="6">
        <v>6014</v>
      </c>
      <c r="O17" s="7">
        <v>0.12899212834866899</v>
      </c>
      <c r="P17" s="8">
        <v>165</v>
      </c>
      <c r="Q17" s="6">
        <v>134</v>
      </c>
      <c r="R17" s="7">
        <v>2.2281343531759201E-2</v>
      </c>
      <c r="S17" s="7">
        <v>2.87411792462947E-3</v>
      </c>
      <c r="T17" s="7">
        <v>3.5390258027154001E-3</v>
      </c>
      <c r="U17" s="7">
        <v>1.7839766461239099E-2</v>
      </c>
      <c r="V17" s="9">
        <v>1.2</v>
      </c>
      <c r="W17" s="78"/>
      <c r="X17" s="72"/>
      <c r="Y17" s="72"/>
    </row>
    <row r="18" spans="1:25">
      <c r="A18" s="140"/>
      <c r="B18" s="130"/>
      <c r="C18" s="140"/>
      <c r="D18" s="93"/>
      <c r="E18" s="5"/>
      <c r="F18" s="5"/>
      <c r="G18" s="5"/>
      <c r="H18" s="5"/>
      <c r="I18" s="5"/>
      <c r="J18" s="6"/>
      <c r="K18" s="6"/>
      <c r="L18" s="7"/>
      <c r="M18" s="8"/>
      <c r="N18" s="6"/>
      <c r="O18" s="7"/>
      <c r="P18" s="8"/>
      <c r="Q18" s="6"/>
      <c r="R18" s="7"/>
      <c r="S18" s="7"/>
      <c r="T18" s="7"/>
      <c r="U18" s="7"/>
      <c r="V18" s="9"/>
      <c r="W18" s="78"/>
      <c r="X18" s="72"/>
      <c r="Y18" s="72"/>
    </row>
    <row r="19" spans="1:25" ht="51">
      <c r="A19" s="141"/>
      <c r="B19" s="141"/>
      <c r="C19" s="141"/>
      <c r="D19" s="93" t="s">
        <v>158</v>
      </c>
      <c r="E19" s="5">
        <v>44480.441053090297</v>
      </c>
      <c r="F19" s="5"/>
      <c r="G19" s="5"/>
      <c r="H19" s="5"/>
      <c r="I19" s="5"/>
      <c r="J19" s="6">
        <v>57264</v>
      </c>
      <c r="K19" s="6">
        <v>56378</v>
      </c>
      <c r="L19" s="7">
        <v>0.98452780106174898</v>
      </c>
      <c r="M19" s="8">
        <v>15434</v>
      </c>
      <c r="N19" s="6">
        <v>8707</v>
      </c>
      <c r="O19" s="7">
        <v>0.15443967505055201</v>
      </c>
      <c r="P19" s="8">
        <v>2166</v>
      </c>
      <c r="Q19" s="6">
        <v>1415</v>
      </c>
      <c r="R19" s="7">
        <v>0.16251292063856701</v>
      </c>
      <c r="S19" s="7">
        <v>2.5098442654936302E-2</v>
      </c>
      <c r="T19" s="7">
        <v>3.8419241548121603E-2</v>
      </c>
      <c r="U19" s="7">
        <v>0.140339510172347</v>
      </c>
      <c r="V19" s="9">
        <v>3.2</v>
      </c>
      <c r="W19" s="78" t="s">
        <v>159</v>
      </c>
      <c r="X19" s="72"/>
      <c r="Y19" s="72"/>
    </row>
    <row r="20" spans="1:25">
      <c r="A20" s="141"/>
      <c r="B20" s="141"/>
      <c r="C20" s="141"/>
      <c r="D20" s="93" t="s">
        <v>158</v>
      </c>
      <c r="E20" s="5">
        <v>44480.441053090297</v>
      </c>
      <c r="F20" s="39" t="s">
        <v>143</v>
      </c>
      <c r="G20" s="40">
        <v>10</v>
      </c>
      <c r="H20" s="41">
        <f t="shared" ref="H20:H26" si="2">G20/P19</f>
        <v>4.6168051708217915E-3</v>
      </c>
      <c r="I20" s="41">
        <f>+G20/K$19</f>
        <v>1.7737415303841923E-4</v>
      </c>
      <c r="J20" s="6">
        <v>57264</v>
      </c>
      <c r="K20" s="6">
        <v>56378</v>
      </c>
      <c r="L20" s="7">
        <v>0.98452780106174898</v>
      </c>
      <c r="M20" s="8">
        <v>15434</v>
      </c>
      <c r="N20" s="6">
        <v>8707</v>
      </c>
      <c r="O20" s="7">
        <v>0.15443967505055201</v>
      </c>
      <c r="P20" s="8">
        <v>2166</v>
      </c>
      <c r="Q20" s="6">
        <v>1415</v>
      </c>
      <c r="R20" s="7">
        <v>0.16251292063856701</v>
      </c>
      <c r="S20" s="7">
        <v>2.5098442654936302E-2</v>
      </c>
      <c r="T20" s="7">
        <v>3.8419241548121603E-2</v>
      </c>
      <c r="U20" s="7">
        <v>0.140339510172347</v>
      </c>
      <c r="V20" s="9">
        <v>3.2</v>
      </c>
      <c r="W20" s="78"/>
      <c r="X20" s="72"/>
      <c r="Y20" s="72"/>
    </row>
    <row r="21" spans="1:25">
      <c r="A21" s="141"/>
      <c r="B21" s="141"/>
      <c r="C21" s="141"/>
      <c r="D21" s="93" t="s">
        <v>158</v>
      </c>
      <c r="E21" s="5">
        <v>44480.441053090297</v>
      </c>
      <c r="F21" s="39" t="s">
        <v>164</v>
      </c>
      <c r="G21" s="40">
        <v>11</v>
      </c>
      <c r="H21" s="41">
        <f t="shared" si="2"/>
        <v>5.0784856879039705E-3</v>
      </c>
      <c r="I21" s="41">
        <f t="shared" ref="I21:I27" si="3">+G21/K$19</f>
        <v>1.9511156834226118E-4</v>
      </c>
      <c r="J21" s="6">
        <v>57264</v>
      </c>
      <c r="K21" s="6">
        <v>56378</v>
      </c>
      <c r="L21" s="7">
        <v>0.98452780106174898</v>
      </c>
      <c r="M21" s="8">
        <v>15434</v>
      </c>
      <c r="N21" s="6">
        <v>8707</v>
      </c>
      <c r="O21" s="7">
        <v>0.15443967505055201</v>
      </c>
      <c r="P21" s="8">
        <v>2166</v>
      </c>
      <c r="Q21" s="6">
        <v>1415</v>
      </c>
      <c r="R21" s="7">
        <v>0.16251292063856701</v>
      </c>
      <c r="S21" s="7">
        <v>2.5098442654936302E-2</v>
      </c>
      <c r="T21" s="7">
        <v>3.8419241548121603E-2</v>
      </c>
      <c r="U21" s="7">
        <v>0.140339510172347</v>
      </c>
      <c r="V21" s="9">
        <v>3.2</v>
      </c>
      <c r="W21" s="78"/>
      <c r="X21" s="72"/>
      <c r="Y21" s="72"/>
    </row>
    <row r="22" spans="1:25" ht="26.4">
      <c r="A22" s="141"/>
      <c r="B22" s="141"/>
      <c r="C22" s="141"/>
      <c r="D22" s="93" t="s">
        <v>158</v>
      </c>
      <c r="E22" s="5">
        <v>44480.441053090297</v>
      </c>
      <c r="F22" s="39" t="s">
        <v>145</v>
      </c>
      <c r="G22" s="40">
        <v>7</v>
      </c>
      <c r="H22" s="41">
        <f t="shared" si="2"/>
        <v>3.2317636195752539E-3</v>
      </c>
      <c r="I22" s="41">
        <f t="shared" si="3"/>
        <v>1.2416190712689348E-4</v>
      </c>
      <c r="J22" s="6">
        <v>57264</v>
      </c>
      <c r="K22" s="6">
        <v>56378</v>
      </c>
      <c r="L22" s="7">
        <v>0.98452780106174898</v>
      </c>
      <c r="M22" s="8">
        <v>15434</v>
      </c>
      <c r="N22" s="6">
        <v>8707</v>
      </c>
      <c r="O22" s="7">
        <v>0.15443967505055201</v>
      </c>
      <c r="P22" s="8">
        <v>2166</v>
      </c>
      <c r="Q22" s="6">
        <v>1415</v>
      </c>
      <c r="R22" s="7">
        <v>0.16251292063856701</v>
      </c>
      <c r="S22" s="7">
        <v>2.5098442654936302E-2</v>
      </c>
      <c r="T22" s="7">
        <v>3.8419241548121603E-2</v>
      </c>
      <c r="U22" s="7">
        <v>0.140339510172347</v>
      </c>
      <c r="V22" s="9">
        <v>3.2</v>
      </c>
      <c r="W22" s="78"/>
      <c r="X22" s="72"/>
      <c r="Y22" s="72"/>
    </row>
    <row r="23" spans="1:25" ht="26.4">
      <c r="A23" s="141"/>
      <c r="B23" s="141"/>
      <c r="C23" s="141"/>
      <c r="D23" s="93" t="s">
        <v>158</v>
      </c>
      <c r="E23" s="5">
        <v>44480.441053090297</v>
      </c>
      <c r="F23" s="39" t="s">
        <v>144</v>
      </c>
      <c r="G23" s="40">
        <v>4</v>
      </c>
      <c r="H23" s="41">
        <f t="shared" si="2"/>
        <v>1.8467220683287165E-3</v>
      </c>
      <c r="I23" s="41">
        <f t="shared" si="3"/>
        <v>7.0949661215367698E-5</v>
      </c>
      <c r="J23" s="6">
        <v>57264</v>
      </c>
      <c r="K23" s="6">
        <v>56378</v>
      </c>
      <c r="L23" s="7">
        <v>0.98452780106174898</v>
      </c>
      <c r="M23" s="8">
        <v>15434</v>
      </c>
      <c r="N23" s="6">
        <v>8707</v>
      </c>
      <c r="O23" s="7">
        <v>0.15443967505055201</v>
      </c>
      <c r="P23" s="8">
        <v>2166</v>
      </c>
      <c r="Q23" s="6">
        <v>1415</v>
      </c>
      <c r="R23" s="7">
        <v>0.16251292063856701</v>
      </c>
      <c r="S23" s="7">
        <v>2.5098442654936302E-2</v>
      </c>
      <c r="T23" s="7">
        <v>3.8419241548121603E-2</v>
      </c>
      <c r="U23" s="7">
        <v>0.140339510172347</v>
      </c>
      <c r="V23" s="9">
        <v>3.2</v>
      </c>
      <c r="W23" s="78"/>
      <c r="X23" s="72"/>
      <c r="Y23" s="72"/>
    </row>
    <row r="24" spans="1:25" ht="26.4">
      <c r="A24" s="141"/>
      <c r="B24" s="141"/>
      <c r="C24" s="141"/>
      <c r="D24" s="93" t="s">
        <v>158</v>
      </c>
      <c r="E24" s="5">
        <v>44480.441053090297</v>
      </c>
      <c r="F24" s="39" t="s">
        <v>104</v>
      </c>
      <c r="G24" s="40">
        <v>7</v>
      </c>
      <c r="H24" s="41">
        <f t="shared" si="2"/>
        <v>3.2317636195752539E-3</v>
      </c>
      <c r="I24" s="41">
        <f t="shared" si="3"/>
        <v>1.2416190712689348E-4</v>
      </c>
      <c r="J24" s="6">
        <v>57264</v>
      </c>
      <c r="K24" s="6">
        <v>56378</v>
      </c>
      <c r="L24" s="7">
        <v>0.98452780106174898</v>
      </c>
      <c r="M24" s="8">
        <v>15434</v>
      </c>
      <c r="N24" s="6">
        <v>8707</v>
      </c>
      <c r="O24" s="7">
        <v>0.15443967505055201</v>
      </c>
      <c r="P24" s="8">
        <v>2166</v>
      </c>
      <c r="Q24" s="6">
        <v>1415</v>
      </c>
      <c r="R24" s="7">
        <v>0.16251292063856701</v>
      </c>
      <c r="S24" s="7">
        <v>2.5098442654936302E-2</v>
      </c>
      <c r="T24" s="7">
        <v>3.8419241548121603E-2</v>
      </c>
      <c r="U24" s="7">
        <v>0.140339510172347</v>
      </c>
      <c r="V24" s="9">
        <v>3.2</v>
      </c>
      <c r="W24" s="78"/>
      <c r="X24" s="72"/>
      <c r="Y24" s="72"/>
    </row>
    <row r="25" spans="1:25">
      <c r="A25" s="141"/>
      <c r="B25" s="141"/>
      <c r="C25" s="141"/>
      <c r="D25" s="93" t="s">
        <v>158</v>
      </c>
      <c r="E25" s="5">
        <v>44480.441053090297</v>
      </c>
      <c r="F25" s="39" t="s">
        <v>103</v>
      </c>
      <c r="G25" s="40">
        <v>6</v>
      </c>
      <c r="H25" s="41">
        <f t="shared" si="2"/>
        <v>2.7700831024930748E-3</v>
      </c>
      <c r="I25" s="41">
        <f t="shared" si="3"/>
        <v>1.0642449182305155E-4</v>
      </c>
      <c r="J25" s="6">
        <v>57264</v>
      </c>
      <c r="K25" s="6">
        <v>56378</v>
      </c>
      <c r="L25" s="7">
        <v>0.98452780106174898</v>
      </c>
      <c r="M25" s="8">
        <v>15434</v>
      </c>
      <c r="N25" s="6">
        <v>8707</v>
      </c>
      <c r="O25" s="7">
        <v>0.15443967505055201</v>
      </c>
      <c r="P25" s="8">
        <v>2166</v>
      </c>
      <c r="Q25" s="6">
        <v>1415</v>
      </c>
      <c r="R25" s="7">
        <v>0.16251292063856701</v>
      </c>
      <c r="S25" s="7">
        <v>2.5098442654936302E-2</v>
      </c>
      <c r="T25" s="7">
        <v>3.8419241548121603E-2</v>
      </c>
      <c r="U25" s="7">
        <v>0.140339510172347</v>
      </c>
      <c r="V25" s="9">
        <v>3.2</v>
      </c>
      <c r="W25" s="78"/>
      <c r="X25" s="72"/>
      <c r="Y25" s="72"/>
    </row>
    <row r="26" spans="1:25" ht="26.4">
      <c r="A26" s="141"/>
      <c r="B26" s="141"/>
      <c r="C26" s="141"/>
      <c r="D26" s="93" t="s">
        <v>158</v>
      </c>
      <c r="E26" s="5">
        <v>44480.441053090297</v>
      </c>
      <c r="F26" s="39" t="s">
        <v>165</v>
      </c>
      <c r="G26" s="40">
        <v>3</v>
      </c>
      <c r="H26" s="41">
        <f t="shared" si="2"/>
        <v>1.3850415512465374E-3</v>
      </c>
      <c r="I26" s="41">
        <f t="shared" si="3"/>
        <v>5.3212245911525773E-5</v>
      </c>
      <c r="J26" s="6">
        <v>57264</v>
      </c>
      <c r="K26" s="6">
        <v>56378</v>
      </c>
      <c r="L26" s="7">
        <v>0.98452780106174898</v>
      </c>
      <c r="M26" s="8">
        <v>15434</v>
      </c>
      <c r="N26" s="6">
        <v>8707</v>
      </c>
      <c r="O26" s="7">
        <v>0.15443967505055201</v>
      </c>
      <c r="P26" s="8">
        <v>2166</v>
      </c>
      <c r="Q26" s="6">
        <v>1415</v>
      </c>
      <c r="R26" s="7">
        <v>0.16251292063856701</v>
      </c>
      <c r="S26" s="7">
        <v>2.5098442654936302E-2</v>
      </c>
      <c r="T26" s="7">
        <v>3.8419241548121603E-2</v>
      </c>
      <c r="U26" s="7">
        <v>0.140339510172347</v>
      </c>
      <c r="V26" s="9">
        <v>3.2</v>
      </c>
      <c r="W26" s="78"/>
      <c r="X26" s="72"/>
      <c r="Y26" s="72"/>
    </row>
    <row r="27" spans="1:25">
      <c r="A27" s="141"/>
      <c r="B27" s="141"/>
      <c r="C27" s="141"/>
      <c r="D27" s="93" t="s">
        <v>158</v>
      </c>
      <c r="E27" s="5">
        <v>44480.441053090297</v>
      </c>
      <c r="F27" s="39" t="s">
        <v>166</v>
      </c>
      <c r="G27" s="40">
        <v>3</v>
      </c>
      <c r="H27" s="41">
        <f t="shared" ref="H27" si="4">G27/P26</f>
        <v>1.3850415512465374E-3</v>
      </c>
      <c r="I27" s="41">
        <f t="shared" si="3"/>
        <v>5.3212245911525773E-5</v>
      </c>
      <c r="J27" s="6">
        <v>57264</v>
      </c>
      <c r="K27" s="6">
        <v>56378</v>
      </c>
      <c r="L27" s="7">
        <v>0.98452780106174898</v>
      </c>
      <c r="M27" s="8">
        <v>15434</v>
      </c>
      <c r="N27" s="6">
        <v>8707</v>
      </c>
      <c r="O27" s="7">
        <v>0.15443967505055201</v>
      </c>
      <c r="P27" s="8">
        <v>2166</v>
      </c>
      <c r="Q27" s="6">
        <v>1415</v>
      </c>
      <c r="R27" s="7">
        <v>0.16251292063856701</v>
      </c>
      <c r="S27" s="7">
        <v>2.5098442654936302E-2</v>
      </c>
      <c r="T27" s="7">
        <v>3.8419241548121603E-2</v>
      </c>
      <c r="U27" s="7">
        <v>0.140339510172347</v>
      </c>
      <c r="V27" s="9">
        <v>3.2</v>
      </c>
      <c r="W27" s="78"/>
      <c r="X27" s="72"/>
      <c r="Y27" s="72"/>
    </row>
    <row r="28" spans="1:25">
      <c r="A28" s="141"/>
      <c r="B28" s="141"/>
      <c r="C28" s="141"/>
      <c r="D28" s="93"/>
      <c r="E28" s="5"/>
      <c r="F28" s="5"/>
      <c r="G28" s="5"/>
      <c r="H28" s="5"/>
      <c r="I28" s="5"/>
      <c r="J28" s="6"/>
      <c r="K28" s="6"/>
      <c r="L28" s="7"/>
      <c r="M28" s="8"/>
      <c r="N28" s="6"/>
      <c r="O28" s="7"/>
      <c r="P28" s="8"/>
      <c r="Q28" s="6"/>
      <c r="R28" s="7"/>
      <c r="S28" s="7"/>
      <c r="T28" s="7"/>
      <c r="U28" s="7"/>
      <c r="V28" s="9"/>
      <c r="W28" s="78"/>
      <c r="X28" s="72"/>
      <c r="Y28" s="72"/>
    </row>
    <row r="29" spans="1:25" ht="40.799999999999997">
      <c r="A29" s="141"/>
      <c r="B29" s="141"/>
      <c r="C29" s="142"/>
      <c r="D29" s="93" t="s">
        <v>160</v>
      </c>
      <c r="E29" s="5">
        <v>44494.448105520802</v>
      </c>
      <c r="F29" s="5"/>
      <c r="G29" s="5"/>
      <c r="H29" s="5"/>
      <c r="I29" s="5"/>
      <c r="J29" s="6">
        <v>57268</v>
      </c>
      <c r="K29" s="6">
        <v>56288</v>
      </c>
      <c r="L29" s="7">
        <v>0.98288747642662599</v>
      </c>
      <c r="M29" s="8">
        <v>16031</v>
      </c>
      <c r="N29" s="6">
        <v>9408</v>
      </c>
      <c r="O29" s="7">
        <v>0.16714042069357599</v>
      </c>
      <c r="P29" s="8">
        <v>2029</v>
      </c>
      <c r="Q29" s="6">
        <v>1429</v>
      </c>
      <c r="R29" s="7">
        <v>0.151892006802721</v>
      </c>
      <c r="S29" s="7">
        <v>2.5387293916998298E-2</v>
      </c>
      <c r="T29" s="7">
        <v>3.6046759522455903E-2</v>
      </c>
      <c r="U29" s="7">
        <v>0.12656727590293801</v>
      </c>
      <c r="V29" s="9">
        <v>1.1000000000000001</v>
      </c>
      <c r="W29" s="78" t="s">
        <v>161</v>
      </c>
      <c r="X29" s="72"/>
      <c r="Y29" s="72"/>
    </row>
    <row r="30" spans="1:25">
      <c r="A30" s="141"/>
      <c r="B30" s="141"/>
      <c r="C30" s="98"/>
      <c r="D30" s="93" t="s">
        <v>160</v>
      </c>
      <c r="E30" s="5">
        <v>44494.448105520802</v>
      </c>
      <c r="F30" s="39" t="s">
        <v>164</v>
      </c>
      <c r="G30" s="40">
        <v>8</v>
      </c>
      <c r="H30" s="41">
        <f t="shared" ref="H30:H36" si="5">G30/P29</f>
        <v>3.9428289797930017E-3</v>
      </c>
      <c r="I30" s="41">
        <f>+G30/K$29</f>
        <v>1.4212620807276861E-4</v>
      </c>
      <c r="J30" s="6">
        <v>57268</v>
      </c>
      <c r="K30" s="6">
        <v>56288</v>
      </c>
      <c r="L30" s="7">
        <v>0.98288747642662599</v>
      </c>
      <c r="M30" s="8">
        <v>16031</v>
      </c>
      <c r="N30" s="6">
        <v>9408</v>
      </c>
      <c r="O30" s="7">
        <v>0.16714042069357599</v>
      </c>
      <c r="P30" s="8">
        <v>2029</v>
      </c>
      <c r="Q30" s="6">
        <v>1429</v>
      </c>
      <c r="R30" s="7">
        <v>0.151892006802721</v>
      </c>
      <c r="S30" s="7">
        <v>2.5387293916998298E-2</v>
      </c>
      <c r="T30" s="7">
        <v>3.6046759522455903E-2</v>
      </c>
      <c r="U30" s="7">
        <v>0.12656727590293801</v>
      </c>
      <c r="V30" s="9">
        <v>1.1000000000000001</v>
      </c>
      <c r="W30" s="78"/>
      <c r="X30" s="72"/>
      <c r="Y30" s="72"/>
    </row>
    <row r="31" spans="1:25">
      <c r="A31" s="141"/>
      <c r="B31" s="141"/>
      <c r="C31" s="98"/>
      <c r="D31" s="93" t="s">
        <v>160</v>
      </c>
      <c r="E31" s="5">
        <v>44494.448105520802</v>
      </c>
      <c r="F31" s="39" t="s">
        <v>103</v>
      </c>
      <c r="G31" s="40">
        <v>13</v>
      </c>
      <c r="H31" s="41">
        <f t="shared" si="5"/>
        <v>6.407097092163627E-3</v>
      </c>
      <c r="I31" s="41">
        <f t="shared" ref="I31:I36" si="6">+G31/K$29</f>
        <v>2.30955088118249E-4</v>
      </c>
      <c r="J31" s="6">
        <v>57268</v>
      </c>
      <c r="K31" s="6">
        <v>56288</v>
      </c>
      <c r="L31" s="7">
        <v>0.98288747642662599</v>
      </c>
      <c r="M31" s="8">
        <v>16031</v>
      </c>
      <c r="N31" s="6">
        <v>9408</v>
      </c>
      <c r="O31" s="7">
        <v>0.16714042069357599</v>
      </c>
      <c r="P31" s="8">
        <v>2029</v>
      </c>
      <c r="Q31" s="6">
        <v>1429</v>
      </c>
      <c r="R31" s="7">
        <v>0.151892006802721</v>
      </c>
      <c r="S31" s="7">
        <v>2.5387293916998298E-2</v>
      </c>
      <c r="T31" s="7">
        <v>3.6046759522455903E-2</v>
      </c>
      <c r="U31" s="7">
        <v>0.12656727590293801</v>
      </c>
      <c r="V31" s="9">
        <v>1.1000000000000001</v>
      </c>
      <c r="W31" s="78"/>
      <c r="X31" s="72"/>
      <c r="Y31" s="72"/>
    </row>
    <row r="32" spans="1:25">
      <c r="A32" s="141"/>
      <c r="B32" s="141"/>
      <c r="C32" s="98"/>
      <c r="D32" s="93" t="s">
        <v>160</v>
      </c>
      <c r="E32" s="5">
        <v>44494.448105520802</v>
      </c>
      <c r="F32" s="39" t="s">
        <v>166</v>
      </c>
      <c r="G32" s="40">
        <v>8</v>
      </c>
      <c r="H32" s="41">
        <f t="shared" si="5"/>
        <v>3.9428289797930017E-3</v>
      </c>
      <c r="I32" s="41">
        <f t="shared" si="6"/>
        <v>1.4212620807276861E-4</v>
      </c>
      <c r="J32" s="6">
        <v>57268</v>
      </c>
      <c r="K32" s="6">
        <v>56288</v>
      </c>
      <c r="L32" s="7">
        <v>0.98288747642662599</v>
      </c>
      <c r="M32" s="8">
        <v>16031</v>
      </c>
      <c r="N32" s="6">
        <v>9408</v>
      </c>
      <c r="O32" s="7">
        <v>0.16714042069357599</v>
      </c>
      <c r="P32" s="8">
        <v>2029</v>
      </c>
      <c r="Q32" s="6">
        <v>1429</v>
      </c>
      <c r="R32" s="7">
        <v>0.151892006802721</v>
      </c>
      <c r="S32" s="7">
        <v>2.5387293916998298E-2</v>
      </c>
      <c r="T32" s="7">
        <v>3.6046759522455903E-2</v>
      </c>
      <c r="U32" s="7">
        <v>0.12656727590293801</v>
      </c>
      <c r="V32" s="9">
        <v>1.1000000000000001</v>
      </c>
      <c r="W32" s="78"/>
      <c r="X32" s="72"/>
      <c r="Y32" s="72"/>
    </row>
    <row r="33" spans="1:25" ht="26.4">
      <c r="A33" s="141"/>
      <c r="B33" s="141"/>
      <c r="C33" s="98"/>
      <c r="D33" s="93" t="s">
        <v>160</v>
      </c>
      <c r="E33" s="5">
        <v>44494.448105520802</v>
      </c>
      <c r="F33" s="39" t="s">
        <v>165</v>
      </c>
      <c r="G33" s="40">
        <v>5</v>
      </c>
      <c r="H33" s="41">
        <f t="shared" si="5"/>
        <v>2.4642681123706258E-3</v>
      </c>
      <c r="I33" s="41">
        <f t="shared" si="6"/>
        <v>8.8828880045480388E-5</v>
      </c>
      <c r="J33" s="6">
        <v>57268</v>
      </c>
      <c r="K33" s="6">
        <v>56288</v>
      </c>
      <c r="L33" s="7">
        <v>0.98288747642662599</v>
      </c>
      <c r="M33" s="8">
        <v>16031</v>
      </c>
      <c r="N33" s="6">
        <v>9408</v>
      </c>
      <c r="O33" s="7">
        <v>0.16714042069357599</v>
      </c>
      <c r="P33" s="8">
        <v>2029</v>
      </c>
      <c r="Q33" s="6">
        <v>1429</v>
      </c>
      <c r="R33" s="7">
        <v>0.151892006802721</v>
      </c>
      <c r="S33" s="7">
        <v>2.5387293916998298E-2</v>
      </c>
      <c r="T33" s="7">
        <v>3.6046759522455903E-2</v>
      </c>
      <c r="U33" s="7">
        <v>0.12656727590293801</v>
      </c>
      <c r="V33" s="9">
        <v>1.1000000000000001</v>
      </c>
      <c r="W33" s="78"/>
      <c r="X33" s="72"/>
      <c r="Y33" s="72"/>
    </row>
    <row r="34" spans="1:25" ht="26.4">
      <c r="A34" s="141"/>
      <c r="B34" s="141"/>
      <c r="C34" s="98"/>
      <c r="D34" s="93" t="s">
        <v>160</v>
      </c>
      <c r="E34" s="5">
        <v>44494.448105520802</v>
      </c>
      <c r="F34" s="39" t="s">
        <v>104</v>
      </c>
      <c r="G34" s="40">
        <v>13</v>
      </c>
      <c r="H34" s="41">
        <f t="shared" si="5"/>
        <v>6.407097092163627E-3</v>
      </c>
      <c r="I34" s="41">
        <f t="shared" si="6"/>
        <v>2.30955088118249E-4</v>
      </c>
      <c r="J34" s="6">
        <v>57268</v>
      </c>
      <c r="K34" s="6">
        <v>56288</v>
      </c>
      <c r="L34" s="7">
        <v>0.98288747642662599</v>
      </c>
      <c r="M34" s="8">
        <v>16031</v>
      </c>
      <c r="N34" s="6">
        <v>9408</v>
      </c>
      <c r="O34" s="7">
        <v>0.16714042069357599</v>
      </c>
      <c r="P34" s="8">
        <v>2029</v>
      </c>
      <c r="Q34" s="6">
        <v>1429</v>
      </c>
      <c r="R34" s="7">
        <v>0.151892006802721</v>
      </c>
      <c r="S34" s="7">
        <v>2.5387293916998298E-2</v>
      </c>
      <c r="T34" s="7">
        <v>3.6046759522455903E-2</v>
      </c>
      <c r="U34" s="7">
        <v>0.12656727590293801</v>
      </c>
      <c r="V34" s="9">
        <v>1.1000000000000001</v>
      </c>
      <c r="W34" s="78"/>
      <c r="X34" s="72"/>
      <c r="Y34" s="72"/>
    </row>
    <row r="35" spans="1:25" ht="26.4">
      <c r="A35" s="141"/>
      <c r="B35" s="141"/>
      <c r="C35" s="98"/>
      <c r="D35" s="93" t="s">
        <v>160</v>
      </c>
      <c r="E35" s="5">
        <v>44494.448105520802</v>
      </c>
      <c r="F35" s="39" t="s">
        <v>145</v>
      </c>
      <c r="G35" s="40">
        <v>3</v>
      </c>
      <c r="H35" s="41">
        <f t="shared" si="5"/>
        <v>1.4785608674223755E-3</v>
      </c>
      <c r="I35" s="41">
        <f t="shared" si="6"/>
        <v>5.3297328027288229E-5</v>
      </c>
      <c r="J35" s="6">
        <v>57268</v>
      </c>
      <c r="K35" s="6">
        <v>56288</v>
      </c>
      <c r="L35" s="7">
        <v>0.98288747642662599</v>
      </c>
      <c r="M35" s="8">
        <v>16031</v>
      </c>
      <c r="N35" s="6">
        <v>9408</v>
      </c>
      <c r="O35" s="7">
        <v>0.16714042069357599</v>
      </c>
      <c r="P35" s="8">
        <v>2029</v>
      </c>
      <c r="Q35" s="6">
        <v>1429</v>
      </c>
      <c r="R35" s="7">
        <v>0.151892006802721</v>
      </c>
      <c r="S35" s="7">
        <v>2.5387293916998298E-2</v>
      </c>
      <c r="T35" s="7">
        <v>3.6046759522455903E-2</v>
      </c>
      <c r="U35" s="7">
        <v>0.12656727590293801</v>
      </c>
      <c r="V35" s="9">
        <v>1.1000000000000001</v>
      </c>
      <c r="W35" s="78"/>
      <c r="X35" s="72"/>
      <c r="Y35" s="72"/>
    </row>
    <row r="36" spans="1:25" ht="26.4">
      <c r="A36" s="141"/>
      <c r="B36" s="141"/>
      <c r="C36" s="98"/>
      <c r="D36" s="93" t="s">
        <v>160</v>
      </c>
      <c r="E36" s="5">
        <v>44494.448105520802</v>
      </c>
      <c r="F36" s="39" t="s">
        <v>144</v>
      </c>
      <c r="G36" s="40">
        <v>2</v>
      </c>
      <c r="H36" s="41">
        <f t="shared" si="5"/>
        <v>9.8570724494825043E-4</v>
      </c>
      <c r="I36" s="41">
        <f t="shared" si="6"/>
        <v>3.5531552018192153E-5</v>
      </c>
      <c r="J36" s="6">
        <v>57268</v>
      </c>
      <c r="K36" s="6">
        <v>56288</v>
      </c>
      <c r="L36" s="7">
        <v>0.98288747642662599</v>
      </c>
      <c r="M36" s="8">
        <v>16031</v>
      </c>
      <c r="N36" s="6">
        <v>9408</v>
      </c>
      <c r="O36" s="7">
        <v>0.16714042069357599</v>
      </c>
      <c r="P36" s="8">
        <v>2029</v>
      </c>
      <c r="Q36" s="6">
        <v>1429</v>
      </c>
      <c r="R36" s="7">
        <v>0.151892006802721</v>
      </c>
      <c r="S36" s="7">
        <v>2.5387293916998298E-2</v>
      </c>
      <c r="T36" s="7">
        <v>3.6046759522455903E-2</v>
      </c>
      <c r="U36" s="7">
        <v>0.12656727590293801</v>
      </c>
      <c r="V36" s="9">
        <v>1.1000000000000001</v>
      </c>
      <c r="W36" s="78"/>
      <c r="X36" s="72"/>
      <c r="Y36" s="72"/>
    </row>
    <row r="37" spans="1:25">
      <c r="A37" s="141"/>
      <c r="B37" s="142"/>
      <c r="C37" s="132" t="s">
        <v>58</v>
      </c>
      <c r="D37" s="134"/>
      <c r="E37" s="94" t="s">
        <v>0</v>
      </c>
      <c r="F37" s="94"/>
      <c r="G37" s="94"/>
      <c r="H37" s="94"/>
      <c r="I37" s="94"/>
      <c r="J37" s="17">
        <v>188342</v>
      </c>
      <c r="K37" s="17">
        <v>159289</v>
      </c>
      <c r="L37" s="18">
        <v>0.84574338172048702</v>
      </c>
      <c r="M37" s="19">
        <v>40714</v>
      </c>
      <c r="N37" s="17">
        <v>24129</v>
      </c>
      <c r="O37" s="18">
        <v>0.151479386523865</v>
      </c>
      <c r="P37" s="19">
        <v>4360</v>
      </c>
      <c r="Q37" s="17">
        <v>2978</v>
      </c>
      <c r="R37" s="18">
        <v>0.123419951096191</v>
      </c>
      <c r="S37" s="18">
        <v>1.86955784768565E-2</v>
      </c>
      <c r="T37" s="18">
        <v>2.7371632692778501E-2</v>
      </c>
      <c r="U37" s="18">
        <v>0.107088470796286</v>
      </c>
      <c r="V37" s="94" t="s">
        <v>0</v>
      </c>
      <c r="W37" s="94" t="s">
        <v>0</v>
      </c>
      <c r="X37" s="72"/>
      <c r="Y37" s="72"/>
    </row>
    <row r="38" spans="1:25">
      <c r="A38" s="142"/>
      <c r="B38" s="135" t="s">
        <v>162</v>
      </c>
      <c r="C38" s="133"/>
      <c r="D38" s="134"/>
      <c r="E38" s="83" t="s">
        <v>0</v>
      </c>
      <c r="F38" s="83"/>
      <c r="G38" s="83"/>
      <c r="H38" s="83"/>
      <c r="I38" s="83"/>
      <c r="J38" s="21">
        <v>188342</v>
      </c>
      <c r="K38" s="21">
        <v>159289</v>
      </c>
      <c r="L38" s="22">
        <v>0.84574338172048702</v>
      </c>
      <c r="M38" s="23">
        <v>40714</v>
      </c>
      <c r="N38" s="21">
        <v>24129</v>
      </c>
      <c r="O38" s="22">
        <v>0.151479386523865</v>
      </c>
      <c r="P38" s="23">
        <v>4360</v>
      </c>
      <c r="Q38" s="21">
        <v>2978</v>
      </c>
      <c r="R38" s="22">
        <v>0.123419951096191</v>
      </c>
      <c r="S38" s="22">
        <v>1.86955784768565E-2</v>
      </c>
      <c r="T38" s="22">
        <v>2.7371632692778501E-2</v>
      </c>
      <c r="U38" s="22">
        <v>0.107088470796286</v>
      </c>
      <c r="V38" s="83" t="s">
        <v>0</v>
      </c>
      <c r="W38" s="83" t="s">
        <v>0</v>
      </c>
      <c r="X38" s="72"/>
      <c r="Y38" s="72"/>
    </row>
    <row r="39" spans="1:25">
      <c r="A39" s="136" t="s">
        <v>60</v>
      </c>
      <c r="B39" s="133"/>
      <c r="C39" s="133"/>
      <c r="D39" s="134"/>
      <c r="E39" s="95" t="s">
        <v>0</v>
      </c>
      <c r="F39" s="95"/>
      <c r="G39" s="95"/>
      <c r="H39" s="95"/>
      <c r="I39" s="95"/>
      <c r="J39" s="25">
        <v>188342</v>
      </c>
      <c r="K39" s="25">
        <v>159289</v>
      </c>
      <c r="L39" s="26">
        <v>0.84574338172048702</v>
      </c>
      <c r="M39" s="27">
        <v>40714</v>
      </c>
      <c r="N39" s="25">
        <v>24129</v>
      </c>
      <c r="O39" s="26">
        <v>0.151479386523865</v>
      </c>
      <c r="P39" s="27">
        <v>4360</v>
      </c>
      <c r="Q39" s="25">
        <v>2978</v>
      </c>
      <c r="R39" s="26">
        <v>0.123419951096191</v>
      </c>
      <c r="S39" s="26">
        <v>1.86955784768565E-2</v>
      </c>
      <c r="T39" s="26">
        <v>2.7371632692778501E-2</v>
      </c>
      <c r="U39" s="26">
        <v>0.107088470796286</v>
      </c>
      <c r="V39" s="95" t="s">
        <v>0</v>
      </c>
      <c r="W39" s="95" t="s">
        <v>0</v>
      </c>
      <c r="X39" s="72"/>
      <c r="Y39" s="72"/>
    </row>
    <row r="40" spans="1:25">
      <c r="A40" s="137" t="s">
        <v>114</v>
      </c>
      <c r="B40" s="133"/>
      <c r="C40" s="133"/>
      <c r="D40" s="134"/>
      <c r="E40" s="96" t="s">
        <v>0</v>
      </c>
      <c r="F40" s="96"/>
      <c r="G40" s="96"/>
      <c r="H40" s="96"/>
      <c r="I40" s="96"/>
      <c r="J40" s="29">
        <v>188342</v>
      </c>
      <c r="K40" s="29">
        <v>159289</v>
      </c>
      <c r="L40" s="30">
        <v>0.84574338172048702</v>
      </c>
      <c r="M40" s="31">
        <v>40714</v>
      </c>
      <c r="N40" s="29">
        <v>24129</v>
      </c>
      <c r="O40" s="30">
        <v>0.151479386523865</v>
      </c>
      <c r="P40" s="31">
        <v>4360</v>
      </c>
      <c r="Q40" s="29">
        <v>2978</v>
      </c>
      <c r="R40" s="30">
        <v>0.123419951096191</v>
      </c>
      <c r="S40" s="30">
        <v>1.86955784768565E-2</v>
      </c>
      <c r="T40" s="30">
        <v>2.7371632692778501E-2</v>
      </c>
      <c r="U40" s="30">
        <v>0.107088470796286</v>
      </c>
      <c r="V40" s="96" t="s">
        <v>0</v>
      </c>
      <c r="W40" s="96" t="s">
        <v>0</v>
      </c>
      <c r="X40" s="72"/>
      <c r="Y40" s="72"/>
    </row>
    <row r="41" spans="1:25" ht="0" hidden="1" customHeight="1"/>
  </sheetData>
  <autoFilter ref="A3:W3" xr:uid="{3FF2ED30-1396-4388-8113-10E5C6526266}"/>
  <mergeCells count="8">
    <mergeCell ref="A39:D39"/>
    <mergeCell ref="A40:D40"/>
    <mergeCell ref="A2:E2"/>
    <mergeCell ref="A4:A38"/>
    <mergeCell ref="B4:B37"/>
    <mergeCell ref="C4:C29"/>
    <mergeCell ref="C37:D37"/>
    <mergeCell ref="B38:D38"/>
  </mergeCells>
  <hyperlinks>
    <hyperlink ref="D4" r:id="rId1" xr:uid="{66F42C7A-344E-4E14-AEDF-438D7290B0B5}"/>
    <hyperlink ref="D19" r:id="rId2" xr:uid="{0F0ADA26-7233-47D7-9A99-832CED4E67E4}"/>
    <hyperlink ref="D29" r:id="rId3" xr:uid="{8F7D5A52-399E-4674-B102-773CD4C96F64}"/>
    <hyperlink ref="D5" r:id="rId4" xr:uid="{D8DD5D88-4B72-45EE-8317-8AD7A0CE1B53}"/>
    <hyperlink ref="D6" r:id="rId5" xr:uid="{19DBF4F4-8F4A-42B0-A15C-D3F8B87054DF}"/>
    <hyperlink ref="D7" r:id="rId6" xr:uid="{7473C955-30C7-48A2-979D-C79D85A1983B}"/>
    <hyperlink ref="D8" r:id="rId7" xr:uid="{18AD3738-1380-4BA4-9AC9-E78A2A716A1C}"/>
    <hyperlink ref="D9" r:id="rId8" xr:uid="{E86F4788-D1F7-4A1C-9E39-311BF251F496}"/>
    <hyperlink ref="D10" r:id="rId9" xr:uid="{51A09A68-84B1-4546-B1EC-66BA3C3076B9}"/>
    <hyperlink ref="D11" r:id="rId10" xr:uid="{831FB22D-68E7-43BD-B61E-6807095D5922}"/>
    <hyperlink ref="D12" r:id="rId11" xr:uid="{6252308E-81E6-4B54-8FA9-86EA536A98AF}"/>
    <hyperlink ref="D13" r:id="rId12" xr:uid="{718DB448-A489-43B4-B249-1A081DABDF2F}"/>
    <hyperlink ref="D14" r:id="rId13" xr:uid="{B467EE78-4350-42DC-969F-862E2118633E}"/>
    <hyperlink ref="D15" r:id="rId14" xr:uid="{534EFC08-968B-4C7B-8671-F23CC6A72971}"/>
    <hyperlink ref="D16" r:id="rId15" xr:uid="{2A9BED3E-0245-4CE1-8882-C95CEAA6BEA0}"/>
    <hyperlink ref="D17" r:id="rId16" xr:uid="{9E5C0A0C-F97F-4782-8748-D92F6317F3DE}"/>
    <hyperlink ref="D20" r:id="rId17" xr:uid="{9D3BF89A-5FB4-40B7-AF21-6A300ED2286D}"/>
    <hyperlink ref="D21" r:id="rId18" xr:uid="{ED988964-9F8A-4306-BF39-FC353A0B5BF2}"/>
    <hyperlink ref="D22" r:id="rId19" xr:uid="{0E5E3ABE-5EA3-4032-9172-503A9705F545}"/>
    <hyperlink ref="D23" r:id="rId20" xr:uid="{5375F2BA-C38B-49C6-AB1F-EBCC7538A1A1}"/>
    <hyperlink ref="D24" r:id="rId21" xr:uid="{69DAA640-A5B3-4CA6-959F-259AF6E5D7D6}"/>
    <hyperlink ref="D25" r:id="rId22" xr:uid="{9955B401-6C44-4F44-8209-AAD93C66F5B5}"/>
    <hyperlink ref="D26" r:id="rId23" xr:uid="{77CFB784-3707-49D8-B1B4-97F62CE111D7}"/>
    <hyperlink ref="D27" r:id="rId24" xr:uid="{BD27EA98-8CD4-4A77-BBAA-939C39EE14F1}"/>
    <hyperlink ref="D30" r:id="rId25" xr:uid="{6437D700-ECA2-4137-9FC6-124B9241C133}"/>
    <hyperlink ref="D31" r:id="rId26" xr:uid="{BDB85475-E29C-41D3-8668-152E8B7722CA}"/>
    <hyperlink ref="D32" r:id="rId27" xr:uid="{0533EF38-E275-4D29-84E5-1BA4942A93EE}"/>
    <hyperlink ref="D33" r:id="rId28" xr:uid="{2857A89B-4D7B-429C-8583-6148CCC5B266}"/>
    <hyperlink ref="D34" r:id="rId29" xr:uid="{83CEE543-1826-4BC3-BDD6-9C0DAAD8849E}"/>
    <hyperlink ref="D35" r:id="rId30" xr:uid="{7F72F4F8-4512-41EF-BDDA-C21748D6C54F}"/>
    <hyperlink ref="D36" r:id="rId31" xr:uid="{D892C09E-8781-46EA-814D-67D94EAA1D1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E91B-5858-42A2-98DA-51FFCEDA3AE4}">
  <dimension ref="A1:Y17"/>
  <sheetViews>
    <sheetView topLeftCell="E1" workbookViewId="0">
      <selection activeCell="F5" sqref="F5:I7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4.33203125" style="73" customWidth="1"/>
    <col min="5" max="5" width="9.5546875" style="73" customWidth="1"/>
    <col min="6" max="6" width="10.6640625" style="73" customWidth="1"/>
    <col min="7" max="9" width="9.5546875" style="73" customWidth="1"/>
    <col min="10" max="11" width="8.88671875" style="73"/>
    <col min="12" max="12" width="9.21875" style="73" customWidth="1"/>
    <col min="13" max="15" width="8.88671875" style="73"/>
    <col min="16" max="17" width="8.21875" style="73" customWidth="1"/>
    <col min="18" max="18" width="6.88671875" style="73" customWidth="1"/>
    <col min="19" max="20" width="8.21875" style="73" customWidth="1"/>
    <col min="21" max="22" width="6.88671875" style="73" customWidth="1"/>
    <col min="23" max="23" width="37.5546875" style="73" customWidth="1"/>
    <col min="24" max="24" width="5.88671875" style="73" customWidth="1"/>
    <col min="25" max="25" width="255" style="73" customWidth="1"/>
    <col min="26" max="16384" width="8.88671875" style="73"/>
  </cols>
  <sheetData>
    <row r="1" spans="1:25" ht="1.0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37" customFormat="1" ht="42.9" customHeight="1">
      <c r="A2" s="111" t="s">
        <v>187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5" ht="31.8">
      <c r="A3" s="102" t="s">
        <v>1</v>
      </c>
      <c r="B3" s="75" t="s">
        <v>2</v>
      </c>
      <c r="C3" s="102" t="s">
        <v>3</v>
      </c>
      <c r="D3" s="102" t="s">
        <v>4</v>
      </c>
      <c r="E3" s="75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 t="s">
        <v>14</v>
      </c>
      <c r="S3" s="75" t="s">
        <v>15</v>
      </c>
      <c r="T3" s="75" t="s">
        <v>16</v>
      </c>
      <c r="U3" s="75" t="s">
        <v>17</v>
      </c>
      <c r="V3" s="75" t="s">
        <v>18</v>
      </c>
      <c r="W3" s="75" t="s">
        <v>19</v>
      </c>
      <c r="X3" s="72"/>
      <c r="Y3" s="72"/>
    </row>
    <row r="4" spans="1:25" ht="30.6">
      <c r="A4" s="139" t="s">
        <v>20</v>
      </c>
      <c r="B4" s="118">
        <v>44501</v>
      </c>
      <c r="C4" s="139" t="s">
        <v>21</v>
      </c>
      <c r="D4" s="104" t="s">
        <v>178</v>
      </c>
      <c r="E4" s="5">
        <v>44509.468947650501</v>
      </c>
      <c r="F4" s="5"/>
      <c r="G4" s="5"/>
      <c r="H4" s="5"/>
      <c r="I4" s="5"/>
      <c r="J4" s="6">
        <v>56941</v>
      </c>
      <c r="K4" s="6">
        <v>55817</v>
      </c>
      <c r="L4" s="7">
        <v>0.980260269401661</v>
      </c>
      <c r="M4" s="8">
        <v>13767</v>
      </c>
      <c r="N4" s="6">
        <v>8774</v>
      </c>
      <c r="O4" s="7">
        <v>0.157192253256176</v>
      </c>
      <c r="P4" s="8">
        <v>793</v>
      </c>
      <c r="Q4" s="6">
        <v>561</v>
      </c>
      <c r="R4" s="7">
        <v>6.3938910417141601E-2</v>
      </c>
      <c r="S4" s="7">
        <v>1.00507013992153E-2</v>
      </c>
      <c r="T4" s="7">
        <v>1.42071411935432E-2</v>
      </c>
      <c r="U4" s="7">
        <v>5.7601510859301201E-2</v>
      </c>
      <c r="V4" s="9">
        <v>0.3</v>
      </c>
      <c r="W4" s="78" t="s">
        <v>179</v>
      </c>
      <c r="X4" s="72"/>
      <c r="Y4" s="72"/>
    </row>
    <row r="5" spans="1:25">
      <c r="A5" s="140"/>
      <c r="B5" s="130"/>
      <c r="C5" s="147"/>
      <c r="D5" s="104" t="s">
        <v>178</v>
      </c>
      <c r="E5" s="5">
        <v>44509.468947650501</v>
      </c>
      <c r="F5" s="39" t="s">
        <v>188</v>
      </c>
      <c r="G5" s="40">
        <v>13</v>
      </c>
      <c r="H5" s="41">
        <f t="shared" ref="H5" si="0">G5/P4</f>
        <v>1.6393442622950821E-2</v>
      </c>
      <c r="I5" s="41">
        <f>+G5/K$4</f>
        <v>2.3290395399251125E-4</v>
      </c>
      <c r="J5" s="6">
        <v>56941</v>
      </c>
      <c r="K5" s="6">
        <v>55817</v>
      </c>
      <c r="L5" s="7">
        <v>0.980260269401661</v>
      </c>
      <c r="M5" s="8">
        <v>13767</v>
      </c>
      <c r="N5" s="6">
        <v>8774</v>
      </c>
      <c r="O5" s="7">
        <v>0.157192253256176</v>
      </c>
      <c r="P5" s="8">
        <v>793</v>
      </c>
      <c r="Q5" s="6">
        <v>561</v>
      </c>
      <c r="R5" s="7">
        <v>6.3938910417141601E-2</v>
      </c>
      <c r="S5" s="7">
        <v>1.00507013992153E-2</v>
      </c>
      <c r="T5" s="7">
        <v>1.42071411935432E-2</v>
      </c>
      <c r="U5" s="7">
        <v>5.7601510859301201E-2</v>
      </c>
      <c r="V5" s="9">
        <v>0.3</v>
      </c>
      <c r="W5" s="78"/>
      <c r="X5" s="72"/>
      <c r="Y5" s="72"/>
    </row>
    <row r="6" spans="1:25">
      <c r="A6" s="140"/>
      <c r="B6" s="130"/>
      <c r="C6" s="147"/>
      <c r="D6" s="104" t="s">
        <v>178</v>
      </c>
      <c r="E6" s="5">
        <v>44509.468947650501</v>
      </c>
      <c r="F6" s="39" t="s">
        <v>164</v>
      </c>
      <c r="G6" s="40">
        <v>3</v>
      </c>
      <c r="H6" s="41">
        <f t="shared" ref="H6:H7" si="1">G6/P5</f>
        <v>3.7831021437578815E-3</v>
      </c>
      <c r="I6" s="41">
        <f t="shared" ref="I6:I7" si="2">+G6/K$4</f>
        <v>5.3747066305964136E-5</v>
      </c>
      <c r="J6" s="6">
        <v>56941</v>
      </c>
      <c r="K6" s="6">
        <v>55817</v>
      </c>
      <c r="L6" s="7">
        <v>0.980260269401661</v>
      </c>
      <c r="M6" s="8">
        <v>13767</v>
      </c>
      <c r="N6" s="6">
        <v>8774</v>
      </c>
      <c r="O6" s="7">
        <v>0.157192253256176</v>
      </c>
      <c r="P6" s="8">
        <v>793</v>
      </c>
      <c r="Q6" s="6">
        <v>561</v>
      </c>
      <c r="R6" s="7">
        <v>6.3938910417141601E-2</v>
      </c>
      <c r="S6" s="7">
        <v>1.00507013992153E-2</v>
      </c>
      <c r="T6" s="7">
        <v>1.42071411935432E-2</v>
      </c>
      <c r="U6" s="7">
        <v>5.7601510859301201E-2</v>
      </c>
      <c r="V6" s="9">
        <v>0.3</v>
      </c>
      <c r="W6" s="78"/>
      <c r="X6" s="72"/>
      <c r="Y6" s="72"/>
    </row>
    <row r="7" spans="1:25" ht="26.4">
      <c r="A7" s="140"/>
      <c r="B7" s="130"/>
      <c r="C7" s="147"/>
      <c r="D7" s="104" t="s">
        <v>178</v>
      </c>
      <c r="E7" s="5">
        <v>44509.468947650501</v>
      </c>
      <c r="F7" s="39" t="s">
        <v>145</v>
      </c>
      <c r="G7" s="40">
        <v>1</v>
      </c>
      <c r="H7" s="41">
        <f t="shared" si="1"/>
        <v>1.2610340479192938E-3</v>
      </c>
      <c r="I7" s="41">
        <f t="shared" si="2"/>
        <v>1.7915688768654711E-5</v>
      </c>
      <c r="J7" s="6">
        <v>56941</v>
      </c>
      <c r="K7" s="6">
        <v>55817</v>
      </c>
      <c r="L7" s="7">
        <v>0.980260269401661</v>
      </c>
      <c r="M7" s="8">
        <v>13767</v>
      </c>
      <c r="N7" s="6">
        <v>8774</v>
      </c>
      <c r="O7" s="7">
        <v>0.157192253256176</v>
      </c>
      <c r="P7" s="8">
        <v>793</v>
      </c>
      <c r="Q7" s="6">
        <v>561</v>
      </c>
      <c r="R7" s="7">
        <v>6.3938910417141601E-2</v>
      </c>
      <c r="S7" s="7">
        <v>1.00507013992153E-2</v>
      </c>
      <c r="T7" s="7">
        <v>1.42071411935432E-2</v>
      </c>
      <c r="U7" s="7">
        <v>5.7601510859301201E-2</v>
      </c>
      <c r="V7" s="9">
        <v>0.3</v>
      </c>
      <c r="W7" s="78"/>
      <c r="X7" s="72"/>
      <c r="Y7" s="72"/>
    </row>
    <row r="8" spans="1:25">
      <c r="A8" s="140"/>
      <c r="B8" s="130"/>
      <c r="C8" s="147"/>
      <c r="D8" s="104"/>
      <c r="E8" s="5"/>
      <c r="F8" s="5"/>
      <c r="G8" s="5"/>
      <c r="H8" s="5"/>
      <c r="I8" s="5"/>
      <c r="J8" s="6"/>
      <c r="K8" s="6"/>
      <c r="L8" s="7"/>
      <c r="M8" s="8"/>
      <c r="N8" s="6"/>
      <c r="O8" s="7"/>
      <c r="P8" s="8"/>
      <c r="Q8" s="6"/>
      <c r="R8" s="7"/>
      <c r="S8" s="7"/>
      <c r="T8" s="7"/>
      <c r="U8" s="7"/>
      <c r="V8" s="9"/>
      <c r="W8" s="78"/>
      <c r="X8" s="72"/>
      <c r="Y8" s="72"/>
    </row>
    <row r="9" spans="1:25" ht="20.399999999999999">
      <c r="A9" s="141"/>
      <c r="B9" s="141"/>
      <c r="C9" s="142"/>
      <c r="D9" s="104" t="s">
        <v>180</v>
      </c>
      <c r="E9" s="5">
        <v>44524.375309294002</v>
      </c>
      <c r="F9" s="5"/>
      <c r="G9" s="5"/>
      <c r="H9" s="5"/>
      <c r="I9" s="5"/>
      <c r="J9" s="6">
        <v>56544</v>
      </c>
      <c r="K9" s="6">
        <v>55478</v>
      </c>
      <c r="L9" s="7">
        <v>0.98114742501414798</v>
      </c>
      <c r="M9" s="8">
        <v>14253</v>
      </c>
      <c r="N9" s="6">
        <v>9354</v>
      </c>
      <c r="O9" s="7">
        <v>0.16860737589675201</v>
      </c>
      <c r="P9" s="8">
        <v>774</v>
      </c>
      <c r="Q9" s="6">
        <v>557</v>
      </c>
      <c r="R9" s="7">
        <v>5.9546717981612103E-2</v>
      </c>
      <c r="S9" s="7">
        <v>1.0040015862143601E-2</v>
      </c>
      <c r="T9" s="7">
        <v>1.3951476260860201E-2</v>
      </c>
      <c r="U9" s="7">
        <v>5.4304356977478402E-2</v>
      </c>
      <c r="V9" s="9">
        <v>0.1</v>
      </c>
      <c r="W9" s="78" t="s">
        <v>181</v>
      </c>
      <c r="X9" s="72"/>
      <c r="Y9" s="72"/>
    </row>
    <row r="10" spans="1:25">
      <c r="A10" s="141"/>
      <c r="B10" s="141"/>
      <c r="C10" s="103"/>
      <c r="D10" s="104" t="s">
        <v>180</v>
      </c>
      <c r="E10" s="5">
        <v>44524.375309294002</v>
      </c>
      <c r="F10" s="39" t="s">
        <v>164</v>
      </c>
      <c r="G10" s="40">
        <v>9</v>
      </c>
      <c r="H10" s="41">
        <f t="shared" ref="H10" si="3">G10/P9</f>
        <v>1.1627906976744186E-2</v>
      </c>
      <c r="I10" s="41">
        <f>+G10/K$9</f>
        <v>1.6222646814953676E-4</v>
      </c>
      <c r="J10" s="6">
        <v>56544</v>
      </c>
      <c r="K10" s="6">
        <v>55478</v>
      </c>
      <c r="L10" s="7">
        <v>0.98114742501414798</v>
      </c>
      <c r="M10" s="8">
        <v>14253</v>
      </c>
      <c r="N10" s="6">
        <v>9354</v>
      </c>
      <c r="O10" s="7">
        <v>0.16860737589675201</v>
      </c>
      <c r="P10" s="8">
        <v>774</v>
      </c>
      <c r="Q10" s="6">
        <v>557</v>
      </c>
      <c r="R10" s="7">
        <v>5.9546717981612103E-2</v>
      </c>
      <c r="S10" s="7">
        <v>1.0040015862143601E-2</v>
      </c>
      <c r="T10" s="7">
        <v>1.3951476260860201E-2</v>
      </c>
      <c r="U10" s="7">
        <v>5.4304356977478402E-2</v>
      </c>
      <c r="V10" s="9">
        <v>0.1</v>
      </c>
      <c r="W10" s="78"/>
      <c r="X10" s="72"/>
      <c r="Y10" s="72"/>
    </row>
    <row r="11" spans="1:25">
      <c r="A11" s="141"/>
      <c r="B11" s="141"/>
      <c r="C11" s="103"/>
      <c r="D11" s="104" t="s">
        <v>180</v>
      </c>
      <c r="E11" s="5">
        <v>44524.375309294002</v>
      </c>
      <c r="F11" s="39" t="s">
        <v>188</v>
      </c>
      <c r="G11" s="40">
        <v>4</v>
      </c>
      <c r="H11" s="41">
        <f t="shared" ref="H11:H12" si="4">G11/P10</f>
        <v>5.1679586563307496E-3</v>
      </c>
      <c r="I11" s="41">
        <f t="shared" ref="I11:I12" si="5">+G11/K$9</f>
        <v>7.210065251090523E-5</v>
      </c>
      <c r="J11" s="6">
        <v>56544</v>
      </c>
      <c r="K11" s="6">
        <v>55478</v>
      </c>
      <c r="L11" s="7">
        <v>0.98114742501414798</v>
      </c>
      <c r="M11" s="8">
        <v>14253</v>
      </c>
      <c r="N11" s="6">
        <v>9354</v>
      </c>
      <c r="O11" s="7">
        <v>0.16860737589675201</v>
      </c>
      <c r="P11" s="8">
        <v>774</v>
      </c>
      <c r="Q11" s="6">
        <v>557</v>
      </c>
      <c r="R11" s="7">
        <v>5.9546717981612103E-2</v>
      </c>
      <c r="S11" s="7">
        <v>1.0040015862143601E-2</v>
      </c>
      <c r="T11" s="7">
        <v>1.3951476260860201E-2</v>
      </c>
      <c r="U11" s="7">
        <v>5.4304356977478402E-2</v>
      </c>
      <c r="V11" s="9">
        <v>0.1</v>
      </c>
      <c r="W11" s="78"/>
      <c r="X11" s="72"/>
      <c r="Y11" s="72"/>
    </row>
    <row r="12" spans="1:25" ht="26.4">
      <c r="A12" s="141"/>
      <c r="B12" s="141"/>
      <c r="C12" s="103"/>
      <c r="D12" s="104" t="s">
        <v>180</v>
      </c>
      <c r="E12" s="5">
        <v>44524.375309294002</v>
      </c>
      <c r="F12" s="39" t="s">
        <v>145</v>
      </c>
      <c r="G12" s="40">
        <v>3</v>
      </c>
      <c r="H12" s="41">
        <f t="shared" si="4"/>
        <v>3.875968992248062E-3</v>
      </c>
      <c r="I12" s="41">
        <f t="shared" si="5"/>
        <v>5.4075489383178919E-5</v>
      </c>
      <c r="J12" s="6">
        <v>56544</v>
      </c>
      <c r="K12" s="6">
        <v>55478</v>
      </c>
      <c r="L12" s="7">
        <v>0.98114742501414798</v>
      </c>
      <c r="M12" s="8">
        <v>14253</v>
      </c>
      <c r="N12" s="6">
        <v>9354</v>
      </c>
      <c r="O12" s="7">
        <v>0.16860737589675201</v>
      </c>
      <c r="P12" s="8">
        <v>774</v>
      </c>
      <c r="Q12" s="6">
        <v>557</v>
      </c>
      <c r="R12" s="7">
        <v>5.9546717981612103E-2</v>
      </c>
      <c r="S12" s="7">
        <v>1.0040015862143601E-2</v>
      </c>
      <c r="T12" s="7">
        <v>1.3951476260860201E-2</v>
      </c>
      <c r="U12" s="7">
        <v>5.4304356977478402E-2</v>
      </c>
      <c r="V12" s="9">
        <v>0.1</v>
      </c>
      <c r="W12" s="78"/>
      <c r="X12" s="72"/>
      <c r="Y12" s="72"/>
    </row>
    <row r="13" spans="1:25">
      <c r="A13" s="141"/>
      <c r="B13" s="142"/>
      <c r="C13" s="132" t="s">
        <v>38</v>
      </c>
      <c r="D13" s="134"/>
      <c r="E13" s="99" t="s">
        <v>0</v>
      </c>
      <c r="F13" s="99"/>
      <c r="G13" s="99"/>
      <c r="H13" s="99"/>
      <c r="I13" s="99"/>
      <c r="J13" s="17">
        <v>113485</v>
      </c>
      <c r="K13" s="17">
        <v>111295</v>
      </c>
      <c r="L13" s="18">
        <v>0.98070229545755006</v>
      </c>
      <c r="M13" s="19">
        <v>28020</v>
      </c>
      <c r="N13" s="17">
        <v>18128</v>
      </c>
      <c r="O13" s="18">
        <v>0.162882429579047</v>
      </c>
      <c r="P13" s="19">
        <v>1567</v>
      </c>
      <c r="Q13" s="17">
        <v>1118</v>
      </c>
      <c r="R13" s="18">
        <v>6.1672550750220698E-2</v>
      </c>
      <c r="S13" s="18">
        <v>1.0045374904533E-2</v>
      </c>
      <c r="T13" s="18">
        <v>1.4079698099645099E-2</v>
      </c>
      <c r="U13" s="18">
        <v>5.5924339757316199E-2</v>
      </c>
      <c r="V13" s="99" t="s">
        <v>0</v>
      </c>
      <c r="W13" s="99" t="s">
        <v>0</v>
      </c>
      <c r="X13" s="72"/>
      <c r="Y13" s="72"/>
    </row>
    <row r="14" spans="1:25">
      <c r="A14" s="142"/>
      <c r="B14" s="135" t="s">
        <v>182</v>
      </c>
      <c r="C14" s="133"/>
      <c r="D14" s="134"/>
      <c r="E14" s="83" t="s">
        <v>0</v>
      </c>
      <c r="F14" s="83"/>
      <c r="G14" s="83"/>
      <c r="H14" s="83"/>
      <c r="I14" s="83"/>
      <c r="J14" s="21">
        <v>113485</v>
      </c>
      <c r="K14" s="21">
        <v>111295</v>
      </c>
      <c r="L14" s="22">
        <v>0.98070229545755006</v>
      </c>
      <c r="M14" s="23">
        <v>28020</v>
      </c>
      <c r="N14" s="21">
        <v>18128</v>
      </c>
      <c r="O14" s="22">
        <v>0.162882429579047</v>
      </c>
      <c r="P14" s="23">
        <v>1567</v>
      </c>
      <c r="Q14" s="21">
        <v>1118</v>
      </c>
      <c r="R14" s="22">
        <v>6.1672550750220698E-2</v>
      </c>
      <c r="S14" s="22">
        <v>1.0045374904533E-2</v>
      </c>
      <c r="T14" s="22">
        <v>1.4079698099645099E-2</v>
      </c>
      <c r="U14" s="22">
        <v>5.5924339757316199E-2</v>
      </c>
      <c r="V14" s="83" t="s">
        <v>0</v>
      </c>
      <c r="W14" s="83" t="s">
        <v>0</v>
      </c>
      <c r="X14" s="72"/>
      <c r="Y14" s="72"/>
    </row>
    <row r="15" spans="1:25">
      <c r="A15" s="136" t="s">
        <v>39</v>
      </c>
      <c r="B15" s="133"/>
      <c r="C15" s="133"/>
      <c r="D15" s="134"/>
      <c r="E15" s="100" t="s">
        <v>0</v>
      </c>
      <c r="F15" s="100"/>
      <c r="G15" s="100"/>
      <c r="H15" s="100"/>
      <c r="I15" s="100"/>
      <c r="J15" s="25">
        <v>113485</v>
      </c>
      <c r="K15" s="25">
        <v>111295</v>
      </c>
      <c r="L15" s="26">
        <v>0.98070229545755006</v>
      </c>
      <c r="M15" s="27">
        <v>28020</v>
      </c>
      <c r="N15" s="25">
        <v>18128</v>
      </c>
      <c r="O15" s="26">
        <v>0.162882429579047</v>
      </c>
      <c r="P15" s="27">
        <v>1567</v>
      </c>
      <c r="Q15" s="25">
        <v>1118</v>
      </c>
      <c r="R15" s="26">
        <v>6.1672550750220698E-2</v>
      </c>
      <c r="S15" s="26">
        <v>1.0045374904533E-2</v>
      </c>
      <c r="T15" s="26">
        <v>1.4079698099645099E-2</v>
      </c>
      <c r="U15" s="26">
        <v>5.5924339757316199E-2</v>
      </c>
      <c r="V15" s="100" t="s">
        <v>0</v>
      </c>
      <c r="W15" s="100" t="s">
        <v>0</v>
      </c>
      <c r="X15" s="72"/>
      <c r="Y15" s="72"/>
    </row>
    <row r="16" spans="1:25">
      <c r="A16" s="137" t="s">
        <v>81</v>
      </c>
      <c r="B16" s="133"/>
      <c r="C16" s="133"/>
      <c r="D16" s="134"/>
      <c r="E16" s="101" t="s">
        <v>0</v>
      </c>
      <c r="F16" s="101"/>
      <c r="G16" s="101"/>
      <c r="H16" s="101"/>
      <c r="I16" s="101"/>
      <c r="J16" s="29">
        <v>113485</v>
      </c>
      <c r="K16" s="29">
        <v>111295</v>
      </c>
      <c r="L16" s="30">
        <v>0.98070229545755006</v>
      </c>
      <c r="M16" s="31">
        <v>28020</v>
      </c>
      <c r="N16" s="29">
        <v>18128</v>
      </c>
      <c r="O16" s="30">
        <v>0.162882429579047</v>
      </c>
      <c r="P16" s="31">
        <v>1567</v>
      </c>
      <c r="Q16" s="29">
        <v>1118</v>
      </c>
      <c r="R16" s="30">
        <v>6.1672550750220698E-2</v>
      </c>
      <c r="S16" s="30">
        <v>1.0045374904533E-2</v>
      </c>
      <c r="T16" s="30">
        <v>1.4079698099645099E-2</v>
      </c>
      <c r="U16" s="30">
        <v>5.5924339757316199E-2</v>
      </c>
      <c r="V16" s="101" t="s">
        <v>0</v>
      </c>
      <c r="W16" s="101" t="s">
        <v>0</v>
      </c>
      <c r="X16" s="72"/>
      <c r="Y16" s="72"/>
    </row>
    <row r="17" ht="0" hidden="1" customHeight="1"/>
  </sheetData>
  <autoFilter ref="A3:W3" xr:uid="{F448E91B-5858-42A2-98DA-51FFCEDA3AE4}"/>
  <mergeCells count="8">
    <mergeCell ref="A15:D15"/>
    <mergeCell ref="A16:D16"/>
    <mergeCell ref="A2:E2"/>
    <mergeCell ref="A4:A14"/>
    <mergeCell ref="B4:B13"/>
    <mergeCell ref="C4:C9"/>
    <mergeCell ref="C13:D13"/>
    <mergeCell ref="B14:D14"/>
  </mergeCells>
  <hyperlinks>
    <hyperlink ref="D4" r:id="rId1" xr:uid="{6A099380-B185-4FFE-BF21-CF106F0CFA19}"/>
    <hyperlink ref="D9" r:id="rId2" xr:uid="{E61CAC42-D1C1-4A6B-B249-28C605731FAD}"/>
    <hyperlink ref="D5" r:id="rId3" xr:uid="{FCB87A43-6C0B-468B-BC42-29A5F692AD52}"/>
    <hyperlink ref="D6" r:id="rId4" xr:uid="{E628B816-B21B-4202-AB32-B1300C83FDCE}"/>
    <hyperlink ref="D7" r:id="rId5" xr:uid="{20090121-0D99-440A-A914-97CDBFF6BB40}"/>
    <hyperlink ref="D10" r:id="rId6" xr:uid="{D80251C3-636F-4C15-B3E8-505ED1342974}"/>
    <hyperlink ref="D11" r:id="rId7" xr:uid="{7BA4C857-4FFB-4DB5-AD44-FC3FCD9D4126}"/>
    <hyperlink ref="D12" r:id="rId8" xr:uid="{4194A508-B7F0-4F7D-9BF3-60DFFE1D7A0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407D-CC1D-4C94-A2F4-FF9B4E9BA05A}">
  <dimension ref="A1:Y22"/>
  <sheetViews>
    <sheetView tabSelected="1" workbookViewId="0">
      <selection activeCell="L29" sqref="L29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4.33203125" style="73" customWidth="1"/>
    <col min="5" max="9" width="9.5546875" style="73" customWidth="1"/>
    <col min="10" max="11" width="8.88671875" style="73"/>
    <col min="12" max="12" width="9.21875" style="73" customWidth="1"/>
    <col min="13" max="15" width="8.88671875" style="73"/>
    <col min="16" max="17" width="8.21875" style="73" customWidth="1"/>
    <col min="18" max="18" width="6.88671875" style="73" customWidth="1"/>
    <col min="19" max="20" width="8.21875" style="73" customWidth="1"/>
    <col min="21" max="22" width="6.88671875" style="73" customWidth="1"/>
    <col min="23" max="23" width="37.5546875" style="73" customWidth="1"/>
    <col min="24" max="24" width="5.88671875" style="73" customWidth="1"/>
    <col min="25" max="25" width="255" style="73" customWidth="1"/>
    <col min="26" max="16384" width="8.88671875" style="73"/>
  </cols>
  <sheetData>
    <row r="1" spans="1:25" ht="1.0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37" customFormat="1" ht="42.9" customHeight="1">
      <c r="A2" s="111" t="s">
        <v>194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5" ht="31.8">
      <c r="A3" s="109" t="s">
        <v>1</v>
      </c>
      <c r="B3" s="75" t="s">
        <v>2</v>
      </c>
      <c r="C3" s="109" t="s">
        <v>3</v>
      </c>
      <c r="D3" s="109" t="s">
        <v>4</v>
      </c>
      <c r="E3" s="75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 t="s">
        <v>14</v>
      </c>
      <c r="S3" s="75" t="s">
        <v>15</v>
      </c>
      <c r="T3" s="75" t="s">
        <v>16</v>
      </c>
      <c r="U3" s="75" t="s">
        <v>17</v>
      </c>
      <c r="V3" s="75" t="s">
        <v>18</v>
      </c>
      <c r="W3" s="75" t="s">
        <v>19</v>
      </c>
      <c r="X3" s="72"/>
      <c r="Y3" s="72"/>
    </row>
    <row r="4" spans="1:25" ht="30.6">
      <c r="A4" s="139" t="s">
        <v>20</v>
      </c>
      <c r="B4" s="118">
        <v>44531</v>
      </c>
      <c r="C4" s="139" t="s">
        <v>21</v>
      </c>
      <c r="D4" s="105" t="s">
        <v>189</v>
      </c>
      <c r="E4" s="5">
        <v>44539.417302661997</v>
      </c>
      <c r="F4" s="5"/>
      <c r="G4" s="5"/>
      <c r="H4" s="5"/>
      <c r="I4" s="5"/>
      <c r="J4" s="6">
        <v>56083</v>
      </c>
      <c r="K4" s="6">
        <v>55240</v>
      </c>
      <c r="L4" s="7">
        <v>0.98496870709484197</v>
      </c>
      <c r="M4" s="8">
        <v>16705</v>
      </c>
      <c r="N4" s="6">
        <v>10742</v>
      </c>
      <c r="O4" s="7">
        <v>0.19446053584359199</v>
      </c>
      <c r="P4" s="8">
        <v>1190</v>
      </c>
      <c r="Q4" s="6">
        <v>786</v>
      </c>
      <c r="R4" s="7">
        <v>7.3170731707317097E-2</v>
      </c>
      <c r="S4" s="7">
        <v>1.4228819695872599E-2</v>
      </c>
      <c r="T4" s="7">
        <v>2.1542360608254901E-2</v>
      </c>
      <c r="U4" s="7">
        <v>7.1236156839269704E-2</v>
      </c>
      <c r="V4" s="9">
        <v>1.1000000000000001</v>
      </c>
      <c r="W4" s="78" t="s">
        <v>190</v>
      </c>
      <c r="X4" s="72"/>
      <c r="Y4" s="72"/>
    </row>
    <row r="5" spans="1:25">
      <c r="A5" s="140"/>
      <c r="B5" s="130"/>
      <c r="C5" s="147"/>
      <c r="D5" s="105" t="s">
        <v>189</v>
      </c>
      <c r="E5" s="5">
        <v>44539.417302661997</v>
      </c>
      <c r="F5" s="39" t="s">
        <v>96</v>
      </c>
      <c r="G5" s="40">
        <v>4</v>
      </c>
      <c r="H5" s="41">
        <f t="shared" ref="H5:H7" si="0">G5/P4</f>
        <v>3.3613445378151263E-3</v>
      </c>
      <c r="I5" s="41">
        <f>+G5/K$4</f>
        <v>7.2411296162201298E-5</v>
      </c>
      <c r="J5" s="6">
        <v>56083</v>
      </c>
      <c r="K5" s="6">
        <v>55240</v>
      </c>
      <c r="L5" s="7">
        <v>0.98496870709484197</v>
      </c>
      <c r="M5" s="8">
        <v>16705</v>
      </c>
      <c r="N5" s="6">
        <v>10742</v>
      </c>
      <c r="O5" s="7">
        <v>0.19446053584359199</v>
      </c>
      <c r="P5" s="8">
        <v>1190</v>
      </c>
      <c r="Q5" s="6">
        <v>786</v>
      </c>
      <c r="R5" s="7">
        <v>7.3170731707317097E-2</v>
      </c>
      <c r="S5" s="7">
        <v>1.4228819695872599E-2</v>
      </c>
      <c r="T5" s="7">
        <v>2.1542360608254901E-2</v>
      </c>
      <c r="U5" s="7">
        <v>7.1236156839269704E-2</v>
      </c>
      <c r="V5" s="9">
        <v>1.1000000000000001</v>
      </c>
      <c r="W5" s="78"/>
      <c r="X5" s="72"/>
      <c r="Y5" s="72"/>
    </row>
    <row r="6" spans="1:25">
      <c r="A6" s="140"/>
      <c r="B6" s="130"/>
      <c r="C6" s="147"/>
      <c r="D6" s="105" t="s">
        <v>189</v>
      </c>
      <c r="E6" s="5">
        <v>44539.417302661997</v>
      </c>
      <c r="F6" s="39" t="s">
        <v>188</v>
      </c>
      <c r="G6" s="40">
        <v>1</v>
      </c>
      <c r="H6" s="41">
        <f t="shared" si="0"/>
        <v>8.4033613445378156E-4</v>
      </c>
      <c r="I6" s="41">
        <f t="shared" ref="I6:I9" si="1">+G6/K$4</f>
        <v>1.8102824040550325E-5</v>
      </c>
      <c r="J6" s="6">
        <v>56083</v>
      </c>
      <c r="K6" s="6">
        <v>55240</v>
      </c>
      <c r="L6" s="7">
        <v>0.98496870709484197</v>
      </c>
      <c r="M6" s="8">
        <v>16705</v>
      </c>
      <c r="N6" s="6">
        <v>10742</v>
      </c>
      <c r="O6" s="7">
        <v>0.19446053584359199</v>
      </c>
      <c r="P6" s="8">
        <v>1190</v>
      </c>
      <c r="Q6" s="6">
        <v>786</v>
      </c>
      <c r="R6" s="7">
        <v>7.3170731707317097E-2</v>
      </c>
      <c r="S6" s="7">
        <v>1.4228819695872599E-2</v>
      </c>
      <c r="T6" s="7">
        <v>2.1542360608254901E-2</v>
      </c>
      <c r="U6" s="7">
        <v>7.1236156839269704E-2</v>
      </c>
      <c r="V6" s="9">
        <v>1.1000000000000001</v>
      </c>
      <c r="W6" s="78"/>
      <c r="X6" s="72"/>
      <c r="Y6" s="72"/>
    </row>
    <row r="7" spans="1:25">
      <c r="A7" s="140"/>
      <c r="B7" s="130"/>
      <c r="C7" s="147"/>
      <c r="D7" s="105" t="s">
        <v>189</v>
      </c>
      <c r="E7" s="5">
        <v>44539.417302661997</v>
      </c>
      <c r="F7" s="39" t="s">
        <v>195</v>
      </c>
      <c r="G7" s="40">
        <v>1</v>
      </c>
      <c r="H7" s="41">
        <f t="shared" si="0"/>
        <v>8.4033613445378156E-4</v>
      </c>
      <c r="I7" s="41">
        <f t="shared" si="1"/>
        <v>1.8102824040550325E-5</v>
      </c>
      <c r="J7" s="6">
        <v>56083</v>
      </c>
      <c r="K7" s="6">
        <v>55240</v>
      </c>
      <c r="L7" s="7">
        <v>0.98496870709484197</v>
      </c>
      <c r="M7" s="8">
        <v>16705</v>
      </c>
      <c r="N7" s="6">
        <v>10742</v>
      </c>
      <c r="O7" s="7">
        <v>0.19446053584359199</v>
      </c>
      <c r="P7" s="8">
        <v>1190</v>
      </c>
      <c r="Q7" s="6">
        <v>786</v>
      </c>
      <c r="R7" s="7">
        <v>7.3170731707317097E-2</v>
      </c>
      <c r="S7" s="7">
        <v>1.4228819695872599E-2</v>
      </c>
      <c r="T7" s="7">
        <v>2.1542360608254901E-2</v>
      </c>
      <c r="U7" s="7">
        <v>7.1236156839269704E-2</v>
      </c>
      <c r="V7" s="9">
        <v>1.1000000000000001</v>
      </c>
      <c r="W7" s="78"/>
      <c r="X7" s="72"/>
      <c r="Y7" s="72"/>
    </row>
    <row r="8" spans="1:25">
      <c r="A8" s="140"/>
      <c r="B8" s="130"/>
      <c r="C8" s="147"/>
      <c r="D8" s="105" t="s">
        <v>189</v>
      </c>
      <c r="E8" s="5">
        <v>44539.417302661997</v>
      </c>
      <c r="F8" s="39" t="s">
        <v>103</v>
      </c>
      <c r="G8" s="40">
        <v>3</v>
      </c>
      <c r="H8" s="41">
        <f t="shared" ref="H8:H9" si="2">G8/P7</f>
        <v>2.5210084033613447E-3</v>
      </c>
      <c r="I8" s="41">
        <f t="shared" si="1"/>
        <v>5.4308472121650981E-5</v>
      </c>
      <c r="J8" s="6">
        <v>56083</v>
      </c>
      <c r="K8" s="6">
        <v>55240</v>
      </c>
      <c r="L8" s="7">
        <v>0.98496870709484197</v>
      </c>
      <c r="M8" s="8">
        <v>16705</v>
      </c>
      <c r="N8" s="6">
        <v>10742</v>
      </c>
      <c r="O8" s="7">
        <v>0.19446053584359199</v>
      </c>
      <c r="P8" s="8">
        <v>1190</v>
      </c>
      <c r="Q8" s="6">
        <v>786</v>
      </c>
      <c r="R8" s="7">
        <v>7.3170731707317097E-2</v>
      </c>
      <c r="S8" s="7">
        <v>1.4228819695872599E-2</v>
      </c>
      <c r="T8" s="7">
        <v>2.1542360608254901E-2</v>
      </c>
      <c r="U8" s="7">
        <v>7.1236156839269704E-2</v>
      </c>
      <c r="V8" s="9">
        <v>1.1000000000000001</v>
      </c>
      <c r="W8" s="78"/>
      <c r="X8" s="72"/>
      <c r="Y8" s="72"/>
    </row>
    <row r="9" spans="1:25">
      <c r="A9" s="140"/>
      <c r="B9" s="130"/>
      <c r="C9" s="147"/>
      <c r="D9" s="105" t="s">
        <v>189</v>
      </c>
      <c r="E9" s="5">
        <v>44539.417302661997</v>
      </c>
      <c r="F9" s="39" t="s">
        <v>196</v>
      </c>
      <c r="G9" s="40">
        <v>2</v>
      </c>
      <c r="H9" s="41">
        <f t="shared" si="2"/>
        <v>1.6806722689075631E-3</v>
      </c>
      <c r="I9" s="41">
        <f t="shared" si="1"/>
        <v>3.6205648081100649E-5</v>
      </c>
      <c r="J9" s="6">
        <v>56083</v>
      </c>
      <c r="K9" s="6">
        <v>55240</v>
      </c>
      <c r="L9" s="7">
        <v>0.98496870709484197</v>
      </c>
      <c r="M9" s="8">
        <v>16705</v>
      </c>
      <c r="N9" s="6">
        <v>10742</v>
      </c>
      <c r="O9" s="7">
        <v>0.19446053584359199</v>
      </c>
      <c r="P9" s="8">
        <v>1190</v>
      </c>
      <c r="Q9" s="6">
        <v>786</v>
      </c>
      <c r="R9" s="7">
        <v>7.3170731707317097E-2</v>
      </c>
      <c r="S9" s="7">
        <v>1.4228819695872599E-2</v>
      </c>
      <c r="T9" s="7">
        <v>2.1542360608254901E-2</v>
      </c>
      <c r="U9" s="7">
        <v>7.1236156839269704E-2</v>
      </c>
      <c r="V9" s="9">
        <v>1.1000000000000001</v>
      </c>
      <c r="W9" s="78"/>
      <c r="X9" s="72"/>
      <c r="Y9" s="72"/>
    </row>
    <row r="10" spans="1:25">
      <c r="A10" s="140"/>
      <c r="B10" s="130"/>
      <c r="C10" s="147"/>
      <c r="D10" s="105"/>
      <c r="E10" s="5"/>
      <c r="F10" s="5"/>
      <c r="G10" s="5"/>
      <c r="H10" s="5"/>
      <c r="I10" s="5"/>
      <c r="J10" s="6"/>
      <c r="K10" s="6"/>
      <c r="L10" s="7"/>
      <c r="M10" s="8"/>
      <c r="N10" s="6"/>
      <c r="O10" s="7"/>
      <c r="P10" s="8"/>
      <c r="Q10" s="6"/>
      <c r="R10" s="7"/>
      <c r="S10" s="7"/>
      <c r="T10" s="7"/>
      <c r="U10" s="7"/>
      <c r="V10" s="9"/>
      <c r="W10" s="78"/>
      <c r="X10" s="72"/>
      <c r="Y10" s="72"/>
    </row>
    <row r="11" spans="1:25" ht="30.6">
      <c r="A11" s="141"/>
      <c r="B11" s="141"/>
      <c r="C11" s="142"/>
      <c r="D11" s="105" t="s">
        <v>191</v>
      </c>
      <c r="E11" s="5">
        <v>44553.417046145798</v>
      </c>
      <c r="F11" s="5"/>
      <c r="G11" s="5"/>
      <c r="H11" s="5"/>
      <c r="I11" s="5"/>
      <c r="J11" s="6">
        <v>55662</v>
      </c>
      <c r="K11" s="6">
        <v>54812</v>
      </c>
      <c r="L11" s="7">
        <v>0.98472925874025397</v>
      </c>
      <c r="M11" s="8">
        <v>17993</v>
      </c>
      <c r="N11" s="6">
        <v>11584</v>
      </c>
      <c r="O11" s="7">
        <v>0.21134058235422901</v>
      </c>
      <c r="P11" s="8">
        <v>1326</v>
      </c>
      <c r="Q11" s="6">
        <v>818</v>
      </c>
      <c r="R11" s="7">
        <v>7.0614640883977897E-2</v>
      </c>
      <c r="S11" s="7">
        <v>1.49237393271546E-2</v>
      </c>
      <c r="T11" s="7">
        <v>2.4191782821280001E-2</v>
      </c>
      <c r="U11" s="7">
        <v>7.3695325960095606E-2</v>
      </c>
      <c r="V11" s="9">
        <v>0.1</v>
      </c>
      <c r="W11" s="78" t="s">
        <v>192</v>
      </c>
      <c r="X11" s="72"/>
      <c r="Y11" s="72"/>
    </row>
    <row r="12" spans="1:25">
      <c r="A12" s="141"/>
      <c r="B12" s="141"/>
      <c r="C12" s="110"/>
      <c r="D12" s="105" t="s">
        <v>191</v>
      </c>
      <c r="E12" s="5">
        <v>44553.417046145798</v>
      </c>
      <c r="F12" s="39" t="s">
        <v>197</v>
      </c>
      <c r="G12" s="40">
        <v>26</v>
      </c>
      <c r="H12" s="41">
        <f t="shared" ref="H12:H16" si="3">G12/P11</f>
        <v>1.9607843137254902E-2</v>
      </c>
      <c r="I12" s="41">
        <f>+G12/K$11</f>
        <v>4.7434868277019632E-4</v>
      </c>
      <c r="J12" s="6">
        <v>55662</v>
      </c>
      <c r="K12" s="6">
        <v>54812</v>
      </c>
      <c r="L12" s="7">
        <v>0.98472925874025397</v>
      </c>
      <c r="M12" s="8">
        <v>17993</v>
      </c>
      <c r="N12" s="6">
        <v>11584</v>
      </c>
      <c r="O12" s="7">
        <v>0.21134058235422901</v>
      </c>
      <c r="P12" s="8">
        <v>1326</v>
      </c>
      <c r="Q12" s="6">
        <v>818</v>
      </c>
      <c r="R12" s="7">
        <v>7.0614640883977897E-2</v>
      </c>
      <c r="S12" s="7">
        <v>1.49237393271546E-2</v>
      </c>
      <c r="T12" s="7">
        <v>2.4191782821280001E-2</v>
      </c>
      <c r="U12" s="7">
        <v>7.3695325960095606E-2</v>
      </c>
      <c r="V12" s="9">
        <v>0.1</v>
      </c>
      <c r="W12" s="78"/>
      <c r="X12" s="72"/>
      <c r="Y12" s="72"/>
    </row>
    <row r="13" spans="1:25">
      <c r="A13" s="141"/>
      <c r="B13" s="141"/>
      <c r="C13" s="110"/>
      <c r="D13" s="105" t="s">
        <v>191</v>
      </c>
      <c r="E13" s="5">
        <v>44553.417046145798</v>
      </c>
      <c r="F13" s="39" t="s">
        <v>103</v>
      </c>
      <c r="G13" s="40">
        <v>2</v>
      </c>
      <c r="H13" s="41">
        <f t="shared" si="3"/>
        <v>1.5082956259426848E-3</v>
      </c>
      <c r="I13" s="41">
        <f t="shared" ref="I13:I16" si="4">+G13/K$11</f>
        <v>3.6488360213092021E-5</v>
      </c>
      <c r="J13" s="6">
        <v>55662</v>
      </c>
      <c r="K13" s="6">
        <v>54812</v>
      </c>
      <c r="L13" s="7">
        <v>0.98472925874025397</v>
      </c>
      <c r="M13" s="8">
        <v>17993</v>
      </c>
      <c r="N13" s="6">
        <v>11584</v>
      </c>
      <c r="O13" s="7">
        <v>0.21134058235422901</v>
      </c>
      <c r="P13" s="8">
        <v>1326</v>
      </c>
      <c r="Q13" s="6">
        <v>818</v>
      </c>
      <c r="R13" s="7">
        <v>7.0614640883977897E-2</v>
      </c>
      <c r="S13" s="7">
        <v>1.49237393271546E-2</v>
      </c>
      <c r="T13" s="7">
        <v>2.4191782821280001E-2</v>
      </c>
      <c r="U13" s="7">
        <v>7.3695325960095606E-2</v>
      </c>
      <c r="V13" s="9">
        <v>0.1</v>
      </c>
      <c r="W13" s="78"/>
      <c r="X13" s="72"/>
      <c r="Y13" s="72"/>
    </row>
    <row r="14" spans="1:25">
      <c r="A14" s="141"/>
      <c r="B14" s="141"/>
      <c r="C14" s="110"/>
      <c r="D14" s="105" t="s">
        <v>191</v>
      </c>
      <c r="E14" s="5">
        <v>44553.417046145798</v>
      </c>
      <c r="F14" s="39" t="s">
        <v>195</v>
      </c>
      <c r="G14" s="40">
        <v>4</v>
      </c>
      <c r="H14" s="41">
        <f t="shared" si="3"/>
        <v>3.0165912518853697E-3</v>
      </c>
      <c r="I14" s="41">
        <f t="shared" si="4"/>
        <v>7.2976720426184041E-5</v>
      </c>
      <c r="J14" s="6">
        <v>55662</v>
      </c>
      <c r="K14" s="6">
        <v>54812</v>
      </c>
      <c r="L14" s="7">
        <v>0.98472925874025397</v>
      </c>
      <c r="M14" s="8">
        <v>17993</v>
      </c>
      <c r="N14" s="6">
        <v>11584</v>
      </c>
      <c r="O14" s="7">
        <v>0.21134058235422901</v>
      </c>
      <c r="P14" s="8">
        <v>1326</v>
      </c>
      <c r="Q14" s="6">
        <v>818</v>
      </c>
      <c r="R14" s="7">
        <v>7.0614640883977897E-2</v>
      </c>
      <c r="S14" s="7">
        <v>1.49237393271546E-2</v>
      </c>
      <c r="T14" s="7">
        <v>2.4191782821280001E-2</v>
      </c>
      <c r="U14" s="7">
        <v>7.3695325960095606E-2</v>
      </c>
      <c r="V14" s="9">
        <v>0.1</v>
      </c>
      <c r="W14" s="78"/>
      <c r="X14" s="72"/>
      <c r="Y14" s="72"/>
    </row>
    <row r="15" spans="1:25">
      <c r="A15" s="141"/>
      <c r="B15" s="141"/>
      <c r="C15" s="110"/>
      <c r="D15" s="105" t="s">
        <v>191</v>
      </c>
      <c r="E15" s="5">
        <v>44553.417046145798</v>
      </c>
      <c r="F15" s="39" t="s">
        <v>188</v>
      </c>
      <c r="G15" s="40">
        <v>5</v>
      </c>
      <c r="H15" s="41">
        <f t="shared" si="3"/>
        <v>3.770739064856712E-3</v>
      </c>
      <c r="I15" s="41">
        <f t="shared" si="4"/>
        <v>9.1220900532730062E-5</v>
      </c>
      <c r="J15" s="6">
        <v>55662</v>
      </c>
      <c r="K15" s="6">
        <v>54812</v>
      </c>
      <c r="L15" s="7">
        <v>0.98472925874025397</v>
      </c>
      <c r="M15" s="8">
        <v>17993</v>
      </c>
      <c r="N15" s="6">
        <v>11584</v>
      </c>
      <c r="O15" s="7">
        <v>0.21134058235422901</v>
      </c>
      <c r="P15" s="8">
        <v>1326</v>
      </c>
      <c r="Q15" s="6">
        <v>818</v>
      </c>
      <c r="R15" s="7">
        <v>7.0614640883977897E-2</v>
      </c>
      <c r="S15" s="7">
        <v>1.49237393271546E-2</v>
      </c>
      <c r="T15" s="7">
        <v>2.4191782821280001E-2</v>
      </c>
      <c r="U15" s="7">
        <v>7.3695325960095606E-2</v>
      </c>
      <c r="V15" s="9">
        <v>0.1</v>
      </c>
      <c r="W15" s="78"/>
      <c r="X15" s="72"/>
      <c r="Y15" s="72"/>
    </row>
    <row r="16" spans="1:25">
      <c r="A16" s="141"/>
      <c r="B16" s="141"/>
      <c r="C16" s="110"/>
      <c r="D16" s="105" t="s">
        <v>191</v>
      </c>
      <c r="E16" s="5">
        <v>44553.417046145798</v>
      </c>
      <c r="F16" s="39" t="s">
        <v>96</v>
      </c>
      <c r="G16" s="40">
        <v>7</v>
      </c>
      <c r="H16" s="41">
        <f t="shared" si="3"/>
        <v>5.279034690799397E-3</v>
      </c>
      <c r="I16" s="41">
        <f t="shared" si="4"/>
        <v>1.2770926074582209E-4</v>
      </c>
      <c r="J16" s="6">
        <v>55662</v>
      </c>
      <c r="K16" s="6">
        <v>54812</v>
      </c>
      <c r="L16" s="7">
        <v>0.98472925874025397</v>
      </c>
      <c r="M16" s="8">
        <v>17993</v>
      </c>
      <c r="N16" s="6">
        <v>11584</v>
      </c>
      <c r="O16" s="7">
        <v>0.21134058235422901</v>
      </c>
      <c r="P16" s="8">
        <v>1326</v>
      </c>
      <c r="Q16" s="6">
        <v>818</v>
      </c>
      <c r="R16" s="7">
        <v>7.0614640883977897E-2</v>
      </c>
      <c r="S16" s="7">
        <v>1.49237393271546E-2</v>
      </c>
      <c r="T16" s="7">
        <v>2.4191782821280001E-2</v>
      </c>
      <c r="U16" s="7">
        <v>7.3695325960095606E-2</v>
      </c>
      <c r="V16" s="9">
        <v>0.1</v>
      </c>
      <c r="W16" s="78"/>
      <c r="X16" s="72"/>
      <c r="Y16" s="72"/>
    </row>
    <row r="17" spans="1:25">
      <c r="A17" s="141"/>
      <c r="B17" s="141"/>
      <c r="C17" s="110"/>
      <c r="D17" s="105" t="s">
        <v>191</v>
      </c>
      <c r="E17" s="5">
        <v>44553.417046145798</v>
      </c>
      <c r="F17" s="39" t="s">
        <v>196</v>
      </c>
      <c r="G17" s="40">
        <v>1</v>
      </c>
      <c r="H17" s="41">
        <f t="shared" ref="H17" si="5">G17/P16</f>
        <v>7.5414781297134241E-4</v>
      </c>
      <c r="I17" s="41">
        <f t="shared" ref="I17" si="6">+G17/K$11</f>
        <v>1.824418010654601E-5</v>
      </c>
      <c r="J17" s="6">
        <v>55662</v>
      </c>
      <c r="K17" s="6">
        <v>54812</v>
      </c>
      <c r="L17" s="7">
        <v>0.98472925874025397</v>
      </c>
      <c r="M17" s="8">
        <v>17993</v>
      </c>
      <c r="N17" s="6">
        <v>11584</v>
      </c>
      <c r="O17" s="7">
        <v>0.21134058235422901</v>
      </c>
      <c r="P17" s="8">
        <v>1326</v>
      </c>
      <c r="Q17" s="6">
        <v>818</v>
      </c>
      <c r="R17" s="7">
        <v>7.0614640883977897E-2</v>
      </c>
      <c r="S17" s="7">
        <v>1.49237393271546E-2</v>
      </c>
      <c r="T17" s="7">
        <v>2.4191782821280001E-2</v>
      </c>
      <c r="U17" s="7">
        <v>7.3695325960095606E-2</v>
      </c>
      <c r="V17" s="9">
        <v>0.1</v>
      </c>
      <c r="W17" s="78"/>
      <c r="X17" s="72"/>
      <c r="Y17" s="72"/>
    </row>
    <row r="18" spans="1:25">
      <c r="A18" s="141"/>
      <c r="B18" s="142"/>
      <c r="C18" s="132" t="s">
        <v>38</v>
      </c>
      <c r="D18" s="134"/>
      <c r="E18" s="106" t="s">
        <v>0</v>
      </c>
      <c r="F18" s="106"/>
      <c r="G18" s="106"/>
      <c r="H18" s="106"/>
      <c r="I18" s="106"/>
      <c r="J18" s="17">
        <v>111745</v>
      </c>
      <c r="K18" s="17">
        <v>110052</v>
      </c>
      <c r="L18" s="18">
        <v>0.98484943397914904</v>
      </c>
      <c r="M18" s="19">
        <v>34698</v>
      </c>
      <c r="N18" s="17">
        <v>22326</v>
      </c>
      <c r="O18" s="18">
        <v>0.20286773525242599</v>
      </c>
      <c r="P18" s="19">
        <v>2516</v>
      </c>
      <c r="Q18" s="17">
        <v>1604</v>
      </c>
      <c r="R18" s="18">
        <v>7.1844486249216202E-2</v>
      </c>
      <c r="S18" s="18">
        <v>1.4574928215752601E-2</v>
      </c>
      <c r="T18" s="18">
        <v>2.2861919819721601E-2</v>
      </c>
      <c r="U18" s="18">
        <v>7.2511383941437593E-2</v>
      </c>
      <c r="V18" s="106" t="s">
        <v>0</v>
      </c>
      <c r="W18" s="106" t="s">
        <v>0</v>
      </c>
      <c r="X18" s="72"/>
      <c r="Y18" s="72"/>
    </row>
    <row r="19" spans="1:25">
      <c r="A19" s="142"/>
      <c r="B19" s="135" t="s">
        <v>193</v>
      </c>
      <c r="C19" s="133"/>
      <c r="D19" s="134"/>
      <c r="E19" s="83" t="s">
        <v>0</v>
      </c>
      <c r="F19" s="83"/>
      <c r="G19" s="83"/>
      <c r="H19" s="83"/>
      <c r="I19" s="83"/>
      <c r="J19" s="21">
        <v>111745</v>
      </c>
      <c r="K19" s="21">
        <v>110052</v>
      </c>
      <c r="L19" s="22">
        <v>0.98484943397914904</v>
      </c>
      <c r="M19" s="23">
        <v>34698</v>
      </c>
      <c r="N19" s="21">
        <v>22326</v>
      </c>
      <c r="O19" s="22">
        <v>0.20286773525242599</v>
      </c>
      <c r="P19" s="23">
        <v>2516</v>
      </c>
      <c r="Q19" s="21">
        <v>1604</v>
      </c>
      <c r="R19" s="22">
        <v>7.1844486249216202E-2</v>
      </c>
      <c r="S19" s="22">
        <v>1.4574928215752601E-2</v>
      </c>
      <c r="T19" s="22">
        <v>2.2861919819721601E-2</v>
      </c>
      <c r="U19" s="22">
        <v>7.2511383941437593E-2</v>
      </c>
      <c r="V19" s="83" t="s">
        <v>0</v>
      </c>
      <c r="W19" s="83" t="s">
        <v>0</v>
      </c>
      <c r="X19" s="72"/>
      <c r="Y19" s="72"/>
    </row>
    <row r="20" spans="1:25">
      <c r="A20" s="136" t="s">
        <v>39</v>
      </c>
      <c r="B20" s="133"/>
      <c r="C20" s="133"/>
      <c r="D20" s="134"/>
      <c r="E20" s="107" t="s">
        <v>0</v>
      </c>
      <c r="F20" s="107"/>
      <c r="G20" s="107"/>
      <c r="H20" s="107"/>
      <c r="I20" s="107"/>
      <c r="J20" s="25">
        <v>111745</v>
      </c>
      <c r="K20" s="25">
        <v>110052</v>
      </c>
      <c r="L20" s="26">
        <v>0.98484943397914904</v>
      </c>
      <c r="M20" s="27">
        <v>34698</v>
      </c>
      <c r="N20" s="25">
        <v>22326</v>
      </c>
      <c r="O20" s="26">
        <v>0.20286773525242599</v>
      </c>
      <c r="P20" s="27">
        <v>2516</v>
      </c>
      <c r="Q20" s="25">
        <v>1604</v>
      </c>
      <c r="R20" s="26">
        <v>7.1844486249216202E-2</v>
      </c>
      <c r="S20" s="26">
        <v>1.4574928215752601E-2</v>
      </c>
      <c r="T20" s="26">
        <v>2.2861919819721601E-2</v>
      </c>
      <c r="U20" s="26">
        <v>7.2511383941437593E-2</v>
      </c>
      <c r="V20" s="107" t="s">
        <v>0</v>
      </c>
      <c r="W20" s="107" t="s">
        <v>0</v>
      </c>
      <c r="X20" s="72"/>
      <c r="Y20" s="72"/>
    </row>
    <row r="21" spans="1:25">
      <c r="A21" s="137" t="s">
        <v>81</v>
      </c>
      <c r="B21" s="133"/>
      <c r="C21" s="133"/>
      <c r="D21" s="134"/>
      <c r="E21" s="108" t="s">
        <v>0</v>
      </c>
      <c r="F21" s="108"/>
      <c r="G21" s="108"/>
      <c r="H21" s="108"/>
      <c r="I21" s="108"/>
      <c r="J21" s="29">
        <v>111745</v>
      </c>
      <c r="K21" s="29">
        <v>110052</v>
      </c>
      <c r="L21" s="30">
        <v>0.98484943397914904</v>
      </c>
      <c r="M21" s="31">
        <v>34698</v>
      </c>
      <c r="N21" s="29">
        <v>22326</v>
      </c>
      <c r="O21" s="30">
        <v>0.20286773525242599</v>
      </c>
      <c r="P21" s="31">
        <v>2516</v>
      </c>
      <c r="Q21" s="29">
        <v>1604</v>
      </c>
      <c r="R21" s="30">
        <v>7.1844486249216202E-2</v>
      </c>
      <c r="S21" s="30">
        <v>1.4574928215752601E-2</v>
      </c>
      <c r="T21" s="30">
        <v>2.2861919819721601E-2</v>
      </c>
      <c r="U21" s="30">
        <v>7.2511383941437593E-2</v>
      </c>
      <c r="V21" s="108" t="s">
        <v>0</v>
      </c>
      <c r="W21" s="108" t="s">
        <v>0</v>
      </c>
      <c r="X21" s="72"/>
      <c r="Y21" s="72"/>
    </row>
    <row r="22" spans="1:25" ht="0" hidden="1" customHeight="1"/>
  </sheetData>
  <autoFilter ref="A3:W3" xr:uid="{C16C407D-CC1D-4C94-A2F4-FF9B4E9BA05A}"/>
  <mergeCells count="8">
    <mergeCell ref="A20:D20"/>
    <mergeCell ref="A21:D21"/>
    <mergeCell ref="A2:E2"/>
    <mergeCell ref="A4:A19"/>
    <mergeCell ref="B4:B18"/>
    <mergeCell ref="C4:C11"/>
    <mergeCell ref="C18:D18"/>
    <mergeCell ref="B19:D19"/>
  </mergeCells>
  <hyperlinks>
    <hyperlink ref="D4" r:id="rId1" xr:uid="{1A621297-AF33-49A8-9BAF-BD131545B42B}"/>
    <hyperlink ref="D11" r:id="rId2" xr:uid="{71D4CE33-7909-4C2E-9F5D-F1FB1CB4EFE9}"/>
    <hyperlink ref="D5" r:id="rId3" xr:uid="{42E50333-2E23-40C5-867C-2F6089919FC1}"/>
    <hyperlink ref="D6" r:id="rId4" xr:uid="{0B4F5F7A-DD2A-44B0-BDE8-6E44D0930987}"/>
    <hyperlink ref="D7" r:id="rId5" xr:uid="{DFB219A1-66CA-42ED-97B3-E18E10964C6D}"/>
    <hyperlink ref="D8" r:id="rId6" xr:uid="{2EBC24EB-5237-481A-8AD5-7F97EB749FAD}"/>
    <hyperlink ref="D9" r:id="rId7" xr:uid="{D7ECF31E-4253-44FE-B3EC-8063FD4A59F9}"/>
    <hyperlink ref="D12" r:id="rId8" xr:uid="{411280D8-ADA1-4305-B87C-6E399A07760E}"/>
    <hyperlink ref="D13" r:id="rId9" xr:uid="{8FE40806-F21B-41C6-95CE-A3F29157127B}"/>
    <hyperlink ref="D14" r:id="rId10" xr:uid="{BD086350-3EA8-46B4-9863-076C7EB63D11}"/>
    <hyperlink ref="D15" r:id="rId11" xr:uid="{5F41590D-0A9E-4DC6-AA06-A6B2230696D4}"/>
    <hyperlink ref="D16" r:id="rId12" xr:uid="{9EC97D95-EB97-4286-887C-0E229F9CC850}"/>
    <hyperlink ref="D17" r:id="rId13" xr:uid="{84405C6F-471E-49EF-A200-A930CABD63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workbookViewId="0">
      <selection activeCell="G30" sqref="G30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6" width="9.5546875" style="2" customWidth="1"/>
    <col min="7" max="7" width="11.88671875" style="2" customWidth="1"/>
    <col min="8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2" width="6.88671875" style="2" customWidth="1"/>
    <col min="23" max="23" width="37.5546875" style="2" customWidth="1"/>
    <col min="24" max="24" width="12.664062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7" customFormat="1" ht="42.9" customHeight="1">
      <c r="A2" s="111" t="s">
        <v>57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47" t="s">
        <v>1</v>
      </c>
      <c r="B3" s="4" t="s">
        <v>2</v>
      </c>
      <c r="C3" s="47" t="s">
        <v>3</v>
      </c>
      <c r="D3" s="113" t="s">
        <v>4</v>
      </c>
      <c r="E3" s="114"/>
      <c r="F3" s="4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19</v>
      </c>
      <c r="X3" s="4" t="s">
        <v>48</v>
      </c>
      <c r="Y3" s="1"/>
      <c r="Z3" s="1"/>
    </row>
    <row r="4" spans="1:26">
      <c r="A4" s="116"/>
      <c r="B4" s="116"/>
      <c r="C4" s="116"/>
      <c r="D4" s="119" t="s">
        <v>50</v>
      </c>
      <c r="E4" s="120"/>
      <c r="F4" s="5">
        <v>44236.687613807902</v>
      </c>
      <c r="G4" s="5"/>
      <c r="H4" s="5"/>
      <c r="I4" s="5"/>
      <c r="J4" s="5"/>
      <c r="K4" s="6">
        <v>49335</v>
      </c>
      <c r="L4" s="6">
        <v>42898</v>
      </c>
      <c r="M4" s="7">
        <v>0.86952467822032997</v>
      </c>
      <c r="N4" s="8">
        <v>13819</v>
      </c>
      <c r="O4" s="6">
        <v>7480</v>
      </c>
      <c r="P4" s="7">
        <v>0.17436710336146199</v>
      </c>
      <c r="Q4" s="8">
        <v>2176</v>
      </c>
      <c r="R4" s="6">
        <v>1465</v>
      </c>
      <c r="S4" s="7">
        <v>0.19585561497326201</v>
      </c>
      <c r="T4" s="7">
        <v>3.4150776259965501E-2</v>
      </c>
      <c r="U4" s="7">
        <v>5.0724975523334402E-2</v>
      </c>
      <c r="V4" s="7">
        <v>0.15746436066285499</v>
      </c>
      <c r="W4" s="10"/>
      <c r="X4" s="52" t="s">
        <v>49</v>
      </c>
      <c r="Y4" s="1"/>
      <c r="Z4" s="1"/>
    </row>
    <row r="5" spans="1:26" ht="26.4">
      <c r="A5" s="116"/>
      <c r="B5" s="116"/>
      <c r="C5" s="116"/>
      <c r="D5" s="119" t="s">
        <v>50</v>
      </c>
      <c r="E5" s="120"/>
      <c r="F5" s="5">
        <v>44236.687613807902</v>
      </c>
      <c r="G5" s="39" t="s">
        <v>61</v>
      </c>
      <c r="H5" s="40">
        <f>18+7</f>
        <v>25</v>
      </c>
      <c r="I5" s="41">
        <f t="shared" ref="I5:I6" si="0">H5/Q4</f>
        <v>1.1488970588235295E-2</v>
      </c>
      <c r="J5" s="41">
        <f>+H5/L$11</f>
        <v>5.8277775187654435E-4</v>
      </c>
      <c r="K5" s="6">
        <v>49335</v>
      </c>
      <c r="L5" s="6">
        <v>42898</v>
      </c>
      <c r="M5" s="7">
        <v>0.86952467822032997</v>
      </c>
      <c r="N5" s="8">
        <v>13819</v>
      </c>
      <c r="O5" s="6">
        <v>7480</v>
      </c>
      <c r="P5" s="7">
        <v>0.17436710336146199</v>
      </c>
      <c r="Q5" s="8">
        <v>2176</v>
      </c>
      <c r="R5" s="6">
        <v>1465</v>
      </c>
      <c r="S5" s="7">
        <v>0.19585561497326201</v>
      </c>
      <c r="T5" s="7">
        <v>3.4150776259965501E-2</v>
      </c>
      <c r="U5" s="7">
        <v>5.0724975523334402E-2</v>
      </c>
      <c r="V5" s="7">
        <v>0.15746436066285499</v>
      </c>
      <c r="W5" s="38"/>
      <c r="X5" s="53"/>
      <c r="Y5" s="1"/>
      <c r="Z5" s="1"/>
    </row>
    <row r="6" spans="1:26" ht="26.4">
      <c r="A6" s="116"/>
      <c r="B6" s="116"/>
      <c r="C6" s="116"/>
      <c r="D6" s="119" t="s">
        <v>50</v>
      </c>
      <c r="E6" s="120"/>
      <c r="F6" s="5">
        <v>44236.687613807902</v>
      </c>
      <c r="G6" s="39" t="s">
        <v>46</v>
      </c>
      <c r="H6" s="40">
        <f>16+8</f>
        <v>24</v>
      </c>
      <c r="I6" s="41">
        <f t="shared" si="0"/>
        <v>1.1029411764705883E-2</v>
      </c>
      <c r="J6" s="41">
        <f>+H6/L$11</f>
        <v>5.5946664180148262E-4</v>
      </c>
      <c r="K6" s="6">
        <v>49335</v>
      </c>
      <c r="L6" s="6">
        <v>42898</v>
      </c>
      <c r="M6" s="7">
        <v>0.86952467822032997</v>
      </c>
      <c r="N6" s="8">
        <v>13819</v>
      </c>
      <c r="O6" s="6">
        <v>7480</v>
      </c>
      <c r="P6" s="7">
        <v>0.17436710336146199</v>
      </c>
      <c r="Q6" s="8">
        <v>2176</v>
      </c>
      <c r="R6" s="6">
        <v>1465</v>
      </c>
      <c r="S6" s="7">
        <v>0.19585561497326201</v>
      </c>
      <c r="T6" s="7">
        <v>3.4150776259965501E-2</v>
      </c>
      <c r="U6" s="7">
        <v>5.0724975523334402E-2</v>
      </c>
      <c r="V6" s="7">
        <v>0.15746436066285499</v>
      </c>
      <c r="W6" s="38"/>
      <c r="X6" s="53"/>
      <c r="Y6" s="1"/>
      <c r="Z6" s="1"/>
    </row>
    <row r="7" spans="1:26">
      <c r="A7" s="116"/>
      <c r="B7" s="116"/>
      <c r="C7" s="116"/>
      <c r="D7" s="119" t="s">
        <v>50</v>
      </c>
      <c r="E7" s="120"/>
      <c r="F7" s="5">
        <v>44236.687613807902</v>
      </c>
      <c r="G7" s="39" t="s">
        <v>47</v>
      </c>
      <c r="H7" s="40">
        <f>19+9</f>
        <v>28</v>
      </c>
      <c r="I7" s="41">
        <f t="shared" ref="I7:I11" si="1">H7/Q6</f>
        <v>1.2867647058823529E-2</v>
      </c>
      <c r="J7" s="41">
        <f t="shared" ref="J7:J11" si="2">+H7/L$11</f>
        <v>6.5271108210172965E-4</v>
      </c>
      <c r="K7" s="6">
        <v>49335</v>
      </c>
      <c r="L7" s="6">
        <v>42898</v>
      </c>
      <c r="M7" s="7">
        <v>0.86952467822032997</v>
      </c>
      <c r="N7" s="8">
        <v>13819</v>
      </c>
      <c r="O7" s="6">
        <v>7480</v>
      </c>
      <c r="P7" s="7">
        <v>0.17436710336146199</v>
      </c>
      <c r="Q7" s="8">
        <v>2176</v>
      </c>
      <c r="R7" s="6">
        <v>1465</v>
      </c>
      <c r="S7" s="7">
        <v>0.19585561497326201</v>
      </c>
      <c r="T7" s="7">
        <v>3.4150776259965501E-2</v>
      </c>
      <c r="U7" s="7">
        <v>5.0724975523334402E-2</v>
      </c>
      <c r="V7" s="7">
        <v>0.15746436066285499</v>
      </c>
      <c r="W7" s="38"/>
      <c r="X7" s="53"/>
      <c r="Y7" s="1"/>
      <c r="Z7" s="1"/>
    </row>
    <row r="8" spans="1:26">
      <c r="A8" s="116"/>
      <c r="B8" s="116"/>
      <c r="C8" s="116"/>
      <c r="D8" s="119" t="s">
        <v>50</v>
      </c>
      <c r="E8" s="120"/>
      <c r="F8" s="5">
        <v>44236.687613807902</v>
      </c>
      <c r="G8" s="39" t="s">
        <v>62</v>
      </c>
      <c r="H8" s="40">
        <f>39+15</f>
        <v>54</v>
      </c>
      <c r="I8" s="41">
        <f t="shared" si="1"/>
        <v>2.4816176470588234E-2</v>
      </c>
      <c r="J8" s="41">
        <f t="shared" si="2"/>
        <v>1.2587999440533358E-3</v>
      </c>
      <c r="K8" s="6">
        <v>49335</v>
      </c>
      <c r="L8" s="6">
        <v>42898</v>
      </c>
      <c r="M8" s="7">
        <v>0.86952467822032997</v>
      </c>
      <c r="N8" s="8">
        <v>13819</v>
      </c>
      <c r="O8" s="6">
        <v>7480</v>
      </c>
      <c r="P8" s="7">
        <v>0.17436710336146199</v>
      </c>
      <c r="Q8" s="8">
        <v>2176</v>
      </c>
      <c r="R8" s="6">
        <v>1465</v>
      </c>
      <c r="S8" s="7">
        <v>0.19585561497326201</v>
      </c>
      <c r="T8" s="7">
        <v>3.4150776259965501E-2</v>
      </c>
      <c r="U8" s="7">
        <v>5.0724975523334402E-2</v>
      </c>
      <c r="V8" s="7">
        <v>0.15746436066285499</v>
      </c>
      <c r="W8" s="38"/>
      <c r="X8" s="53"/>
      <c r="Y8" s="1"/>
      <c r="Z8" s="1"/>
    </row>
    <row r="9" spans="1:26">
      <c r="A9" s="116"/>
      <c r="B9" s="116"/>
      <c r="C9" s="116"/>
      <c r="D9" s="119" t="s">
        <v>50</v>
      </c>
      <c r="E9" s="120"/>
      <c r="F9" s="5">
        <v>44236.687613807902</v>
      </c>
      <c r="G9" s="39" t="s">
        <v>45</v>
      </c>
      <c r="H9" s="40">
        <f>11+2</f>
        <v>13</v>
      </c>
      <c r="I9" s="41">
        <f t="shared" si="1"/>
        <v>5.9742647058823525E-3</v>
      </c>
      <c r="J9" s="41">
        <f t="shared" si="2"/>
        <v>3.0304443097580309E-4</v>
      </c>
      <c r="K9" s="6">
        <v>49335</v>
      </c>
      <c r="L9" s="6">
        <v>42898</v>
      </c>
      <c r="M9" s="7">
        <v>0.86952467822032997</v>
      </c>
      <c r="N9" s="8">
        <v>13819</v>
      </c>
      <c r="O9" s="6">
        <v>7480</v>
      </c>
      <c r="P9" s="7">
        <v>0.17436710336146199</v>
      </c>
      <c r="Q9" s="8">
        <v>2176</v>
      </c>
      <c r="R9" s="6">
        <v>1465</v>
      </c>
      <c r="S9" s="7">
        <v>0.19585561497326201</v>
      </c>
      <c r="T9" s="7">
        <v>3.4150776259965501E-2</v>
      </c>
      <c r="U9" s="7">
        <v>5.0724975523334402E-2</v>
      </c>
      <c r="V9" s="7">
        <v>0.15746436066285499</v>
      </c>
      <c r="W9" s="38"/>
      <c r="X9" s="53"/>
      <c r="Y9" s="1"/>
      <c r="Z9" s="1"/>
    </row>
    <row r="10" spans="1:26">
      <c r="A10" s="116"/>
      <c r="B10" s="116"/>
      <c r="C10" s="116"/>
      <c r="D10" s="119" t="s">
        <v>50</v>
      </c>
      <c r="E10" s="120"/>
      <c r="F10" s="5">
        <v>44236.687613807902</v>
      </c>
      <c r="G10" s="39" t="s">
        <v>63</v>
      </c>
      <c r="H10" s="40">
        <f>8+3</f>
        <v>11</v>
      </c>
      <c r="I10" s="41">
        <f t="shared" si="1"/>
        <v>5.0551470588235297E-3</v>
      </c>
      <c r="J10" s="41">
        <f t="shared" si="2"/>
        <v>2.5642221082567952E-4</v>
      </c>
      <c r="K10" s="6">
        <v>49335</v>
      </c>
      <c r="L10" s="6">
        <v>42898</v>
      </c>
      <c r="M10" s="7">
        <v>0.86952467822032997</v>
      </c>
      <c r="N10" s="8">
        <v>13819</v>
      </c>
      <c r="O10" s="6">
        <v>7480</v>
      </c>
      <c r="P10" s="7">
        <v>0.17436710336146199</v>
      </c>
      <c r="Q10" s="8">
        <v>2176</v>
      </c>
      <c r="R10" s="6">
        <v>1465</v>
      </c>
      <c r="S10" s="7">
        <v>0.19585561497326201</v>
      </c>
      <c r="T10" s="7">
        <v>3.4150776259965501E-2</v>
      </c>
      <c r="U10" s="7">
        <v>5.0724975523334402E-2</v>
      </c>
      <c r="V10" s="7">
        <v>0.15746436066285499</v>
      </c>
      <c r="W10" s="38"/>
      <c r="X10" s="53"/>
      <c r="Y10" s="1"/>
      <c r="Z10" s="1"/>
    </row>
    <row r="11" spans="1:26">
      <c r="A11" s="116"/>
      <c r="B11" s="116"/>
      <c r="C11" s="116"/>
      <c r="D11" s="119" t="s">
        <v>50</v>
      </c>
      <c r="E11" s="120"/>
      <c r="F11" s="5">
        <v>44236.687613807902</v>
      </c>
      <c r="G11" s="39" t="s">
        <v>64</v>
      </c>
      <c r="H11" s="40">
        <f>4+3</f>
        <v>7</v>
      </c>
      <c r="I11" s="41">
        <f t="shared" si="1"/>
        <v>3.2169117647058822E-3</v>
      </c>
      <c r="J11" s="41">
        <f t="shared" si="2"/>
        <v>1.6317777052543241E-4</v>
      </c>
      <c r="K11" s="6">
        <v>49335</v>
      </c>
      <c r="L11" s="6">
        <v>42898</v>
      </c>
      <c r="M11" s="7">
        <v>0.86952467822032997</v>
      </c>
      <c r="N11" s="8">
        <v>13819</v>
      </c>
      <c r="O11" s="6">
        <v>7480</v>
      </c>
      <c r="P11" s="7">
        <v>0.17436710336146199</v>
      </c>
      <c r="Q11" s="8">
        <v>2176</v>
      </c>
      <c r="R11" s="6">
        <v>1465</v>
      </c>
      <c r="S11" s="7">
        <v>0.19585561497326201</v>
      </c>
      <c r="T11" s="7">
        <v>3.4150776259965501E-2</v>
      </c>
      <c r="U11" s="7">
        <v>5.0724975523334402E-2</v>
      </c>
      <c r="V11" s="7">
        <v>0.15746436066285499</v>
      </c>
      <c r="W11" s="38"/>
      <c r="X11" s="53"/>
      <c r="Y11" s="1"/>
      <c r="Z11" s="1"/>
    </row>
    <row r="12" spans="1:26" ht="20.399999999999999">
      <c r="A12" s="116"/>
      <c r="B12" s="116"/>
      <c r="C12" s="116"/>
      <c r="D12" s="121" t="s">
        <v>0</v>
      </c>
      <c r="E12" s="11" t="s">
        <v>23</v>
      </c>
      <c r="F12" s="12" t="s">
        <v>0</v>
      </c>
      <c r="G12" s="12"/>
      <c r="H12" s="12"/>
      <c r="I12" s="12"/>
      <c r="J12" s="12"/>
      <c r="K12" s="13">
        <v>45425</v>
      </c>
      <c r="L12" s="13">
        <v>39007</v>
      </c>
      <c r="M12" s="14">
        <v>0.85871216290588903</v>
      </c>
      <c r="N12" s="15">
        <v>11545</v>
      </c>
      <c r="O12" s="13">
        <v>6463</v>
      </c>
      <c r="P12" s="14">
        <v>0.165688209808496</v>
      </c>
      <c r="Q12" s="15">
        <v>1726</v>
      </c>
      <c r="R12" s="13">
        <v>1205</v>
      </c>
      <c r="S12" s="14">
        <v>0.18644592294599999</v>
      </c>
      <c r="T12" s="14">
        <v>3.08918911990156E-2</v>
      </c>
      <c r="U12" s="14">
        <v>4.42484682236522E-2</v>
      </c>
      <c r="V12" s="14">
        <v>0.14950194889562601</v>
      </c>
      <c r="W12" s="12" t="s">
        <v>51</v>
      </c>
      <c r="X12" s="12" t="s">
        <v>0</v>
      </c>
      <c r="Y12" s="1"/>
      <c r="Z12" s="1"/>
    </row>
    <row r="13" spans="1:26" ht="20.399999999999999">
      <c r="A13" s="116"/>
      <c r="B13" s="116"/>
      <c r="C13" s="116"/>
      <c r="D13" s="123"/>
      <c r="E13" s="11" t="s">
        <v>25</v>
      </c>
      <c r="F13" s="12" t="s">
        <v>0</v>
      </c>
      <c r="G13" s="12"/>
      <c r="H13" s="12"/>
      <c r="I13" s="12"/>
      <c r="J13" s="12"/>
      <c r="K13" s="13">
        <v>3910</v>
      </c>
      <c r="L13" s="13">
        <v>3891</v>
      </c>
      <c r="M13" s="14">
        <v>0.995140664961637</v>
      </c>
      <c r="N13" s="15">
        <v>2274</v>
      </c>
      <c r="O13" s="13">
        <v>1017</v>
      </c>
      <c r="P13" s="14">
        <v>0.261372397841172</v>
      </c>
      <c r="Q13" s="15">
        <v>450</v>
      </c>
      <c r="R13" s="13">
        <v>260</v>
      </c>
      <c r="S13" s="14">
        <v>0.25565388397246802</v>
      </c>
      <c r="T13" s="14">
        <v>6.6820868671292694E-2</v>
      </c>
      <c r="U13" s="14">
        <v>0.115651503469545</v>
      </c>
      <c r="V13" s="14">
        <v>0.19788918205804701</v>
      </c>
      <c r="W13" s="12" t="s">
        <v>51</v>
      </c>
      <c r="X13" s="12" t="s">
        <v>0</v>
      </c>
      <c r="Y13" s="1"/>
      <c r="Z13" s="1"/>
    </row>
    <row r="14" spans="1:26" ht="20.399999999999999">
      <c r="A14" s="116"/>
      <c r="B14" s="116"/>
      <c r="C14" s="116"/>
      <c r="D14" s="119" t="s">
        <v>52</v>
      </c>
      <c r="E14" s="120"/>
      <c r="F14" s="5">
        <v>44251.417074803197</v>
      </c>
      <c r="G14" s="5"/>
      <c r="H14" s="5"/>
      <c r="I14" s="5"/>
      <c r="J14" s="5"/>
      <c r="K14" s="6">
        <v>76222</v>
      </c>
      <c r="L14" s="6">
        <v>49560</v>
      </c>
      <c r="M14" s="7">
        <v>0.65020597727690199</v>
      </c>
      <c r="N14" s="8">
        <v>10213</v>
      </c>
      <c r="O14" s="6">
        <v>6411</v>
      </c>
      <c r="P14" s="7">
        <v>0.129358353510896</v>
      </c>
      <c r="Q14" s="8">
        <v>475</v>
      </c>
      <c r="R14" s="6">
        <v>382</v>
      </c>
      <c r="S14" s="7">
        <v>5.9585088129776899E-2</v>
      </c>
      <c r="T14" s="7">
        <v>7.7078288942695698E-3</v>
      </c>
      <c r="U14" s="7">
        <v>9.5843422114608497E-3</v>
      </c>
      <c r="V14" s="7">
        <v>4.6509350827376901E-2</v>
      </c>
      <c r="W14" s="10" t="s">
        <v>53</v>
      </c>
      <c r="X14" s="52" t="s">
        <v>49</v>
      </c>
      <c r="Y14" s="1"/>
      <c r="Z14" s="1"/>
    </row>
    <row r="15" spans="1:26" ht="26.4">
      <c r="A15" s="116"/>
      <c r="B15" s="116"/>
      <c r="C15" s="116"/>
      <c r="D15" s="119" t="s">
        <v>52</v>
      </c>
      <c r="E15" s="120"/>
      <c r="F15" s="5">
        <v>44251.417074803197</v>
      </c>
      <c r="G15" s="39" t="s">
        <v>65</v>
      </c>
      <c r="H15" s="40">
        <v>13</v>
      </c>
      <c r="I15" s="41">
        <f t="shared" ref="I15" si="3">H15/Q14</f>
        <v>2.736842105263158E-2</v>
      </c>
      <c r="J15" s="41">
        <f>+H15/L$14</f>
        <v>2.6230831315577079E-4</v>
      </c>
      <c r="K15" s="6">
        <v>76222</v>
      </c>
      <c r="L15" s="6">
        <v>49560</v>
      </c>
      <c r="M15" s="7">
        <v>0.65020597727690199</v>
      </c>
      <c r="N15" s="8">
        <v>10213</v>
      </c>
      <c r="O15" s="6">
        <v>6411</v>
      </c>
      <c r="P15" s="7">
        <v>0.129358353510896</v>
      </c>
      <c r="Q15" s="8">
        <v>475</v>
      </c>
      <c r="R15" s="6">
        <v>382</v>
      </c>
      <c r="S15" s="7">
        <v>5.9585088129776899E-2</v>
      </c>
      <c r="T15" s="7">
        <v>7.7078288942695698E-3</v>
      </c>
      <c r="U15" s="7">
        <v>9.5843422114608497E-3</v>
      </c>
      <c r="V15" s="7">
        <v>4.6509350827376901E-2</v>
      </c>
      <c r="W15" s="10"/>
      <c r="X15" s="52"/>
      <c r="Y15" s="1"/>
      <c r="Z15" s="1"/>
    </row>
    <row r="16" spans="1:26" ht="26.4">
      <c r="A16" s="116"/>
      <c r="B16" s="116"/>
      <c r="C16" s="116"/>
      <c r="D16" s="119" t="s">
        <v>52</v>
      </c>
      <c r="E16" s="120"/>
      <c r="F16" s="5">
        <v>44251.417074803197</v>
      </c>
      <c r="G16" s="39" t="s">
        <v>66</v>
      </c>
      <c r="H16" s="40">
        <v>205</v>
      </c>
      <c r="I16" s="41">
        <f t="shared" ref="I16:I24" si="4">H16/Q15</f>
        <v>0.43157894736842106</v>
      </c>
      <c r="J16" s="41">
        <f t="shared" ref="J16:J24" si="5">+H16/L$14</f>
        <v>4.1364003228410006E-3</v>
      </c>
      <c r="K16" s="6">
        <v>76222</v>
      </c>
      <c r="L16" s="6">
        <v>49560</v>
      </c>
      <c r="M16" s="7">
        <v>0.65020597727690199</v>
      </c>
      <c r="N16" s="8">
        <v>10213</v>
      </c>
      <c r="O16" s="6">
        <v>6411</v>
      </c>
      <c r="P16" s="7">
        <v>0.129358353510896</v>
      </c>
      <c r="Q16" s="8">
        <v>475</v>
      </c>
      <c r="R16" s="6">
        <v>382</v>
      </c>
      <c r="S16" s="7">
        <v>5.9585088129776899E-2</v>
      </c>
      <c r="T16" s="7">
        <v>7.7078288942695698E-3</v>
      </c>
      <c r="U16" s="7">
        <v>9.5843422114608497E-3</v>
      </c>
      <c r="V16" s="7">
        <v>4.6509350827376901E-2</v>
      </c>
      <c r="W16" s="10"/>
      <c r="X16" s="52"/>
      <c r="Y16" s="1"/>
      <c r="Z16" s="1"/>
    </row>
    <row r="17" spans="1:26">
      <c r="A17" s="116"/>
      <c r="B17" s="116"/>
      <c r="C17" s="116"/>
      <c r="D17" s="119" t="s">
        <v>52</v>
      </c>
      <c r="E17" s="120"/>
      <c r="F17" s="5">
        <v>44251.417074803197</v>
      </c>
      <c r="G17" s="39" t="s">
        <v>67</v>
      </c>
      <c r="H17" s="40">
        <v>26</v>
      </c>
      <c r="I17" s="41">
        <f t="shared" si="4"/>
        <v>5.473684210526316E-2</v>
      </c>
      <c r="J17" s="41">
        <f t="shared" si="5"/>
        <v>5.2461662631154158E-4</v>
      </c>
      <c r="K17" s="6">
        <v>76222</v>
      </c>
      <c r="L17" s="6">
        <v>49560</v>
      </c>
      <c r="M17" s="7">
        <v>0.65020597727690199</v>
      </c>
      <c r="N17" s="8">
        <v>10213</v>
      </c>
      <c r="O17" s="6">
        <v>6411</v>
      </c>
      <c r="P17" s="7">
        <v>0.129358353510896</v>
      </c>
      <c r="Q17" s="8">
        <v>475</v>
      </c>
      <c r="R17" s="6">
        <v>382</v>
      </c>
      <c r="S17" s="7">
        <v>5.9585088129776899E-2</v>
      </c>
      <c r="T17" s="7">
        <v>7.7078288942695698E-3</v>
      </c>
      <c r="U17" s="7">
        <v>9.5843422114608497E-3</v>
      </c>
      <c r="V17" s="7">
        <v>4.6509350827376901E-2</v>
      </c>
      <c r="W17" s="10"/>
      <c r="X17" s="52"/>
      <c r="Y17" s="1"/>
      <c r="Z17" s="1"/>
    </row>
    <row r="18" spans="1:26">
      <c r="A18" s="116"/>
      <c r="B18" s="116"/>
      <c r="C18" s="116"/>
      <c r="D18" s="119" t="s">
        <v>52</v>
      </c>
      <c r="E18" s="120"/>
      <c r="F18" s="5">
        <v>44251.417074803197</v>
      </c>
      <c r="G18" s="39" t="s">
        <v>68</v>
      </c>
      <c r="H18" s="40">
        <v>28</v>
      </c>
      <c r="I18" s="41">
        <f t="shared" si="4"/>
        <v>5.894736842105263E-2</v>
      </c>
      <c r="J18" s="41">
        <f t="shared" si="5"/>
        <v>5.649717514124294E-4</v>
      </c>
      <c r="K18" s="6">
        <v>76222</v>
      </c>
      <c r="L18" s="6">
        <v>49560</v>
      </c>
      <c r="M18" s="7">
        <v>0.65020597727690199</v>
      </c>
      <c r="N18" s="8">
        <v>10213</v>
      </c>
      <c r="O18" s="6">
        <v>6411</v>
      </c>
      <c r="P18" s="7">
        <v>0.129358353510896</v>
      </c>
      <c r="Q18" s="8">
        <v>475</v>
      </c>
      <c r="R18" s="6">
        <v>382</v>
      </c>
      <c r="S18" s="7">
        <v>5.9585088129776899E-2</v>
      </c>
      <c r="T18" s="7">
        <v>7.7078288942695698E-3</v>
      </c>
      <c r="U18" s="7">
        <v>9.5843422114608497E-3</v>
      </c>
      <c r="V18" s="7">
        <v>4.6509350827376901E-2</v>
      </c>
      <c r="W18" s="10"/>
      <c r="X18" s="52"/>
      <c r="Y18" s="1"/>
      <c r="Z18" s="1"/>
    </row>
    <row r="19" spans="1:26">
      <c r="A19" s="116"/>
      <c r="B19" s="116"/>
      <c r="C19" s="116"/>
      <c r="D19" s="119" t="s">
        <v>52</v>
      </c>
      <c r="E19" s="120"/>
      <c r="F19" s="5">
        <v>44251.417074803197</v>
      </c>
      <c r="G19" s="39" t="s">
        <v>69</v>
      </c>
      <c r="H19" s="40">
        <v>12</v>
      </c>
      <c r="I19" s="41">
        <f t="shared" si="4"/>
        <v>2.5263157894736842E-2</v>
      </c>
      <c r="J19" s="41">
        <f t="shared" si="5"/>
        <v>2.4213075060532688E-4</v>
      </c>
      <c r="K19" s="6">
        <v>76222</v>
      </c>
      <c r="L19" s="6">
        <v>49560</v>
      </c>
      <c r="M19" s="7">
        <v>0.65020597727690199</v>
      </c>
      <c r="N19" s="8">
        <v>10213</v>
      </c>
      <c r="O19" s="6">
        <v>6411</v>
      </c>
      <c r="P19" s="7">
        <v>0.129358353510896</v>
      </c>
      <c r="Q19" s="8">
        <v>475</v>
      </c>
      <c r="R19" s="6">
        <v>382</v>
      </c>
      <c r="S19" s="7">
        <v>5.9585088129776899E-2</v>
      </c>
      <c r="T19" s="7">
        <v>7.7078288942695698E-3</v>
      </c>
      <c r="U19" s="7">
        <v>9.5843422114608497E-3</v>
      </c>
      <c r="V19" s="7">
        <v>4.6509350827376901E-2</v>
      </c>
      <c r="W19" s="10"/>
      <c r="X19" s="52"/>
      <c r="Y19" s="1"/>
      <c r="Z19" s="1"/>
    </row>
    <row r="20" spans="1:26">
      <c r="A20" s="116"/>
      <c r="B20" s="116"/>
      <c r="C20" s="116"/>
      <c r="D20" s="119" t="s">
        <v>52</v>
      </c>
      <c r="E20" s="120"/>
      <c r="F20" s="5">
        <v>44251.417074803197</v>
      </c>
      <c r="G20" s="39" t="s">
        <v>70</v>
      </c>
      <c r="H20" s="40">
        <v>7</v>
      </c>
      <c r="I20" s="41">
        <f t="shared" si="4"/>
        <v>1.4736842105263158E-2</v>
      </c>
      <c r="J20" s="41">
        <f t="shared" si="5"/>
        <v>1.4124293785310735E-4</v>
      </c>
      <c r="K20" s="6">
        <v>76222</v>
      </c>
      <c r="L20" s="6">
        <v>49560</v>
      </c>
      <c r="M20" s="7">
        <v>0.65020597727690199</v>
      </c>
      <c r="N20" s="8">
        <v>10213</v>
      </c>
      <c r="O20" s="6">
        <v>6411</v>
      </c>
      <c r="P20" s="7">
        <v>0.129358353510896</v>
      </c>
      <c r="Q20" s="8">
        <v>475</v>
      </c>
      <c r="R20" s="6">
        <v>382</v>
      </c>
      <c r="S20" s="7">
        <v>5.9585088129776899E-2</v>
      </c>
      <c r="T20" s="7">
        <v>7.7078288942695698E-3</v>
      </c>
      <c r="U20" s="7">
        <v>9.5843422114608497E-3</v>
      </c>
      <c r="V20" s="7">
        <v>4.6509350827376901E-2</v>
      </c>
      <c r="W20" s="10"/>
      <c r="X20" s="52"/>
      <c r="Y20" s="1"/>
      <c r="Z20" s="1"/>
    </row>
    <row r="21" spans="1:26">
      <c r="A21" s="116"/>
      <c r="B21" s="116"/>
      <c r="C21" s="116"/>
      <c r="D21" s="119" t="s">
        <v>52</v>
      </c>
      <c r="E21" s="120"/>
      <c r="F21" s="5">
        <v>44251.417074803197</v>
      </c>
      <c r="G21" s="39" t="s">
        <v>71</v>
      </c>
      <c r="H21" s="40">
        <v>2</v>
      </c>
      <c r="I21" s="41">
        <f t="shared" si="4"/>
        <v>4.2105263157894736E-3</v>
      </c>
      <c r="J21" s="41">
        <f t="shared" si="5"/>
        <v>4.0355125100887815E-5</v>
      </c>
      <c r="K21" s="6">
        <v>76222</v>
      </c>
      <c r="L21" s="6">
        <v>49560</v>
      </c>
      <c r="M21" s="7">
        <v>0.65020597727690199</v>
      </c>
      <c r="N21" s="8">
        <v>10213</v>
      </c>
      <c r="O21" s="6">
        <v>6411</v>
      </c>
      <c r="P21" s="7">
        <v>0.129358353510896</v>
      </c>
      <c r="Q21" s="8">
        <v>475</v>
      </c>
      <c r="R21" s="6">
        <v>382</v>
      </c>
      <c r="S21" s="7">
        <v>5.9585088129776899E-2</v>
      </c>
      <c r="T21" s="7">
        <v>7.7078288942695698E-3</v>
      </c>
      <c r="U21" s="7">
        <v>9.5843422114608497E-3</v>
      </c>
      <c r="V21" s="7">
        <v>4.6509350827376901E-2</v>
      </c>
      <c r="W21" s="10"/>
      <c r="X21" s="52"/>
      <c r="Y21" s="1"/>
      <c r="Z21" s="1"/>
    </row>
    <row r="22" spans="1:26">
      <c r="A22" s="116"/>
      <c r="B22" s="116"/>
      <c r="C22" s="116"/>
      <c r="D22" s="119" t="s">
        <v>52</v>
      </c>
      <c r="E22" s="120"/>
      <c r="F22" s="5">
        <v>44251.417074803197</v>
      </c>
      <c r="G22" s="39" t="s">
        <v>72</v>
      </c>
      <c r="H22" s="40">
        <v>99</v>
      </c>
      <c r="I22" s="41">
        <f t="shared" si="4"/>
        <v>0.20842105263157895</v>
      </c>
      <c r="J22" s="41">
        <f t="shared" si="5"/>
        <v>1.9975786924939466E-3</v>
      </c>
      <c r="K22" s="6">
        <v>76222</v>
      </c>
      <c r="L22" s="6">
        <v>49560</v>
      </c>
      <c r="M22" s="7">
        <v>0.65020597727690199</v>
      </c>
      <c r="N22" s="8">
        <v>10213</v>
      </c>
      <c r="O22" s="6">
        <v>6411</v>
      </c>
      <c r="P22" s="7">
        <v>0.129358353510896</v>
      </c>
      <c r="Q22" s="8">
        <v>475</v>
      </c>
      <c r="R22" s="6">
        <v>382</v>
      </c>
      <c r="S22" s="7">
        <v>5.9585088129776899E-2</v>
      </c>
      <c r="T22" s="7">
        <v>7.7078288942695698E-3</v>
      </c>
      <c r="U22" s="7">
        <v>9.5843422114608497E-3</v>
      </c>
      <c r="V22" s="7">
        <v>4.6509350827376901E-2</v>
      </c>
      <c r="W22" s="10"/>
      <c r="X22" s="52"/>
      <c r="Y22" s="1"/>
      <c r="Z22" s="1"/>
    </row>
    <row r="23" spans="1:26" ht="26.4">
      <c r="A23" s="116"/>
      <c r="B23" s="116"/>
      <c r="C23" s="116"/>
      <c r="D23" s="119" t="s">
        <v>52</v>
      </c>
      <c r="E23" s="120"/>
      <c r="F23" s="5">
        <v>44251.417074803197</v>
      </c>
      <c r="G23" s="39" t="s">
        <v>73</v>
      </c>
      <c r="H23" s="40">
        <v>3</v>
      </c>
      <c r="I23" s="41">
        <f t="shared" si="4"/>
        <v>6.3157894736842104E-3</v>
      </c>
      <c r="J23" s="41">
        <f t="shared" si="5"/>
        <v>6.0532687651331719E-5</v>
      </c>
      <c r="K23" s="6">
        <v>76222</v>
      </c>
      <c r="L23" s="6">
        <v>49560</v>
      </c>
      <c r="M23" s="7">
        <v>0.65020597727690199</v>
      </c>
      <c r="N23" s="8">
        <v>10213</v>
      </c>
      <c r="O23" s="6">
        <v>6411</v>
      </c>
      <c r="P23" s="7">
        <v>0.129358353510896</v>
      </c>
      <c r="Q23" s="8">
        <v>475</v>
      </c>
      <c r="R23" s="6">
        <v>382</v>
      </c>
      <c r="S23" s="7">
        <v>5.9585088129776899E-2</v>
      </c>
      <c r="T23" s="7">
        <v>7.7078288942695698E-3</v>
      </c>
      <c r="U23" s="7">
        <v>9.5843422114608497E-3</v>
      </c>
      <c r="V23" s="7">
        <v>4.6509350827376901E-2</v>
      </c>
      <c r="W23" s="10"/>
      <c r="X23" s="52"/>
      <c r="Y23" s="1"/>
      <c r="Z23" s="1"/>
    </row>
    <row r="24" spans="1:26">
      <c r="A24" s="116"/>
      <c r="B24" s="116"/>
      <c r="C24" s="116"/>
      <c r="D24" s="119" t="s">
        <v>52</v>
      </c>
      <c r="E24" s="120"/>
      <c r="F24" s="5">
        <v>44251.417074803197</v>
      </c>
      <c r="G24" s="39" t="s">
        <v>74</v>
      </c>
      <c r="H24" s="40">
        <v>3</v>
      </c>
      <c r="I24" s="41">
        <f t="shared" si="4"/>
        <v>6.3157894736842104E-3</v>
      </c>
      <c r="J24" s="41">
        <f t="shared" si="5"/>
        <v>6.0532687651331719E-5</v>
      </c>
      <c r="K24" s="6">
        <v>76222</v>
      </c>
      <c r="L24" s="6">
        <v>49560</v>
      </c>
      <c r="M24" s="7">
        <v>0.65020597727690199</v>
      </c>
      <c r="N24" s="8">
        <v>10213</v>
      </c>
      <c r="O24" s="6">
        <v>6411</v>
      </c>
      <c r="P24" s="7">
        <v>0.129358353510896</v>
      </c>
      <c r="Q24" s="8">
        <v>475</v>
      </c>
      <c r="R24" s="6">
        <v>382</v>
      </c>
      <c r="S24" s="7">
        <v>5.9585088129776899E-2</v>
      </c>
      <c r="T24" s="7">
        <v>7.7078288942695698E-3</v>
      </c>
      <c r="U24" s="7">
        <v>9.5843422114608497E-3</v>
      </c>
      <c r="V24" s="7">
        <v>4.6509350827376901E-2</v>
      </c>
      <c r="W24" s="10"/>
      <c r="X24" s="52"/>
      <c r="Y24" s="1"/>
      <c r="Z24" s="1"/>
    </row>
    <row r="25" spans="1:26">
      <c r="A25" s="116"/>
      <c r="B25" s="116"/>
      <c r="C25" s="116"/>
      <c r="D25" s="44"/>
      <c r="E25" s="45"/>
      <c r="F25" s="5"/>
      <c r="G25" s="5"/>
      <c r="H25" s="5"/>
      <c r="I25" s="5"/>
      <c r="J25" s="5"/>
      <c r="K25" s="6"/>
      <c r="L25" s="6"/>
      <c r="M25" s="7"/>
      <c r="N25" s="8"/>
      <c r="O25" s="6"/>
      <c r="P25" s="7"/>
      <c r="Q25" s="8"/>
      <c r="R25" s="6"/>
      <c r="S25" s="7"/>
      <c r="T25" s="7"/>
      <c r="U25" s="7"/>
      <c r="V25" s="7"/>
      <c r="W25" s="10"/>
      <c r="X25" s="52"/>
      <c r="Y25" s="1"/>
      <c r="Z25" s="1"/>
    </row>
    <row r="26" spans="1:26">
      <c r="A26" s="116"/>
      <c r="B26" s="116"/>
      <c r="C26" s="116"/>
      <c r="D26" s="119" t="s">
        <v>54</v>
      </c>
      <c r="E26" s="120"/>
      <c r="F26" s="5">
        <v>44252.333561655098</v>
      </c>
      <c r="G26" s="5"/>
      <c r="H26" s="5"/>
      <c r="I26" s="5"/>
      <c r="J26" s="5"/>
      <c r="K26" s="6">
        <v>49258</v>
      </c>
      <c r="L26" s="6">
        <v>42722</v>
      </c>
      <c r="M26" s="7">
        <v>0.86731089366194303</v>
      </c>
      <c r="N26" s="8">
        <v>11555</v>
      </c>
      <c r="O26" s="6">
        <v>6452</v>
      </c>
      <c r="P26" s="7">
        <v>0.15102289218669501</v>
      </c>
      <c r="Q26" s="8">
        <v>1738</v>
      </c>
      <c r="R26" s="6">
        <v>1150</v>
      </c>
      <c r="S26" s="7">
        <v>0.17823930564166099</v>
      </c>
      <c r="T26" s="7">
        <v>2.6918215439352099E-2</v>
      </c>
      <c r="U26" s="7">
        <v>4.0681616029212102E-2</v>
      </c>
      <c r="V26" s="7">
        <v>0.150411077455647</v>
      </c>
      <c r="W26" s="10"/>
      <c r="X26" s="52" t="s">
        <v>49</v>
      </c>
      <c r="Y26" s="1"/>
      <c r="Z26" s="1"/>
    </row>
    <row r="27" spans="1:26">
      <c r="A27" s="116"/>
      <c r="B27" s="116"/>
      <c r="C27" s="116"/>
      <c r="D27" s="119" t="s">
        <v>54</v>
      </c>
      <c r="E27" s="120"/>
      <c r="F27" s="5">
        <v>44252.333561655098</v>
      </c>
      <c r="G27" s="39" t="s">
        <v>47</v>
      </c>
      <c r="H27" s="40">
        <f>8+28</f>
        <v>36</v>
      </c>
      <c r="I27" s="41">
        <f t="shared" ref="I27" si="6">H27/Q26</f>
        <v>2.0713463751438434E-2</v>
      </c>
      <c r="J27" s="41">
        <f>+H27/L$26</f>
        <v>8.4265717897102194E-4</v>
      </c>
      <c r="K27" s="6">
        <v>49258</v>
      </c>
      <c r="L27" s="6">
        <v>42722</v>
      </c>
      <c r="M27" s="7">
        <v>0.86731089366194303</v>
      </c>
      <c r="N27" s="8">
        <v>11555</v>
      </c>
      <c r="O27" s="6">
        <v>6452</v>
      </c>
      <c r="P27" s="7">
        <v>0.15102289218669501</v>
      </c>
      <c r="Q27" s="8">
        <v>1738</v>
      </c>
      <c r="R27" s="6">
        <v>1150</v>
      </c>
      <c r="S27" s="7">
        <v>0.17823930564166099</v>
      </c>
      <c r="T27" s="7">
        <v>2.6918215439352099E-2</v>
      </c>
      <c r="U27" s="7">
        <v>4.0681616029212102E-2</v>
      </c>
      <c r="V27" s="7">
        <v>0.150411077455647</v>
      </c>
      <c r="W27" s="38"/>
      <c r="X27" s="53"/>
      <c r="Y27" s="1"/>
      <c r="Z27" s="1"/>
    </row>
    <row r="28" spans="1:26">
      <c r="A28" s="116"/>
      <c r="B28" s="116"/>
      <c r="C28" s="116"/>
      <c r="D28" s="119" t="s">
        <v>54</v>
      </c>
      <c r="E28" s="120"/>
      <c r="F28" s="5">
        <v>44252.333561655098</v>
      </c>
      <c r="G28" s="39" t="s">
        <v>45</v>
      </c>
      <c r="H28" s="40">
        <f>2+33</f>
        <v>35</v>
      </c>
      <c r="I28" s="41">
        <f t="shared" ref="I28:I33" si="7">H28/Q27</f>
        <v>2.0138089758342925E-2</v>
      </c>
      <c r="J28" s="41">
        <f t="shared" ref="J28:J33" si="8">+H28/L$26</f>
        <v>8.1925003511071576E-4</v>
      </c>
      <c r="K28" s="6">
        <v>49258</v>
      </c>
      <c r="L28" s="6">
        <v>42722</v>
      </c>
      <c r="M28" s="7">
        <v>0.86731089366194303</v>
      </c>
      <c r="N28" s="8">
        <v>11555</v>
      </c>
      <c r="O28" s="6">
        <v>6452</v>
      </c>
      <c r="P28" s="7">
        <v>0.15102289218669501</v>
      </c>
      <c r="Q28" s="8">
        <v>1738</v>
      </c>
      <c r="R28" s="6">
        <v>1150</v>
      </c>
      <c r="S28" s="7">
        <v>0.17823930564166099</v>
      </c>
      <c r="T28" s="7">
        <v>2.6918215439352099E-2</v>
      </c>
      <c r="U28" s="7">
        <v>4.0681616029212102E-2</v>
      </c>
      <c r="V28" s="7">
        <v>0.150411077455647</v>
      </c>
      <c r="W28" s="38"/>
      <c r="X28" s="53"/>
      <c r="Y28" s="1"/>
      <c r="Z28" s="1"/>
    </row>
    <row r="29" spans="1:26">
      <c r="A29" s="116"/>
      <c r="B29" s="116"/>
      <c r="C29" s="116"/>
      <c r="D29" s="119" t="s">
        <v>54</v>
      </c>
      <c r="E29" s="120"/>
      <c r="F29" s="5">
        <v>44252.333561655098</v>
      </c>
      <c r="G29" s="39" t="s">
        <v>62</v>
      </c>
      <c r="H29" s="40">
        <f>12+28</f>
        <v>40</v>
      </c>
      <c r="I29" s="41">
        <f t="shared" si="7"/>
        <v>2.3014959723820484E-2</v>
      </c>
      <c r="J29" s="41">
        <f t="shared" si="8"/>
        <v>9.3628575441224657E-4</v>
      </c>
      <c r="K29" s="6">
        <v>49258</v>
      </c>
      <c r="L29" s="6">
        <v>42722</v>
      </c>
      <c r="M29" s="7">
        <v>0.86731089366194303</v>
      </c>
      <c r="N29" s="8">
        <v>11555</v>
      </c>
      <c r="O29" s="6">
        <v>6452</v>
      </c>
      <c r="P29" s="7">
        <v>0.15102289218669501</v>
      </c>
      <c r="Q29" s="8">
        <v>1738</v>
      </c>
      <c r="R29" s="6">
        <v>1150</v>
      </c>
      <c r="S29" s="7">
        <v>0.17823930564166099</v>
      </c>
      <c r="T29" s="7">
        <v>2.6918215439352099E-2</v>
      </c>
      <c r="U29" s="7">
        <v>4.0681616029212102E-2</v>
      </c>
      <c r="V29" s="7">
        <v>0.150411077455647</v>
      </c>
      <c r="W29" s="38"/>
      <c r="X29" s="53"/>
      <c r="Y29" s="1"/>
      <c r="Z29" s="1"/>
    </row>
    <row r="30" spans="1:26">
      <c r="A30" s="116"/>
      <c r="B30" s="116"/>
      <c r="C30" s="116"/>
      <c r="D30" s="119" t="s">
        <v>54</v>
      </c>
      <c r="E30" s="120"/>
      <c r="F30" s="5">
        <v>44252.333561655098</v>
      </c>
      <c r="G30" s="39" t="s">
        <v>64</v>
      </c>
      <c r="H30" s="40">
        <v>3</v>
      </c>
      <c r="I30" s="41">
        <f t="shared" si="7"/>
        <v>1.7261219792865361E-3</v>
      </c>
      <c r="J30" s="41">
        <f t="shared" si="8"/>
        <v>7.0221431580918495E-5</v>
      </c>
      <c r="K30" s="6">
        <v>49258</v>
      </c>
      <c r="L30" s="6">
        <v>42722</v>
      </c>
      <c r="M30" s="7">
        <v>0.86731089366194303</v>
      </c>
      <c r="N30" s="8">
        <v>11555</v>
      </c>
      <c r="O30" s="6">
        <v>6452</v>
      </c>
      <c r="P30" s="7">
        <v>0.15102289218669501</v>
      </c>
      <c r="Q30" s="8">
        <v>1738</v>
      </c>
      <c r="R30" s="6">
        <v>1150</v>
      </c>
      <c r="S30" s="7">
        <v>0.17823930564166099</v>
      </c>
      <c r="T30" s="7">
        <v>2.6918215439352099E-2</v>
      </c>
      <c r="U30" s="7">
        <v>4.0681616029212102E-2</v>
      </c>
      <c r="V30" s="7">
        <v>0.150411077455647</v>
      </c>
      <c r="W30" s="38"/>
      <c r="X30" s="53"/>
      <c r="Y30" s="1"/>
      <c r="Z30" s="1"/>
    </row>
    <row r="31" spans="1:26">
      <c r="A31" s="116"/>
      <c r="B31" s="116"/>
      <c r="C31" s="116"/>
      <c r="D31" s="119" t="s">
        <v>54</v>
      </c>
      <c r="E31" s="120"/>
      <c r="F31" s="5">
        <v>44252.333561655098</v>
      </c>
      <c r="G31" s="39" t="s">
        <v>63</v>
      </c>
      <c r="H31" s="40">
        <v>3</v>
      </c>
      <c r="I31" s="41">
        <f t="shared" si="7"/>
        <v>1.7261219792865361E-3</v>
      </c>
      <c r="J31" s="41">
        <f t="shared" si="8"/>
        <v>7.0221431580918495E-5</v>
      </c>
      <c r="K31" s="6">
        <v>49258</v>
      </c>
      <c r="L31" s="6">
        <v>42722</v>
      </c>
      <c r="M31" s="7">
        <v>0.86731089366194303</v>
      </c>
      <c r="N31" s="8">
        <v>11555</v>
      </c>
      <c r="O31" s="6">
        <v>6452</v>
      </c>
      <c r="P31" s="7">
        <v>0.15102289218669501</v>
      </c>
      <c r="Q31" s="8">
        <v>1738</v>
      </c>
      <c r="R31" s="6">
        <v>1150</v>
      </c>
      <c r="S31" s="7">
        <v>0.17823930564166099</v>
      </c>
      <c r="T31" s="7">
        <v>2.6918215439352099E-2</v>
      </c>
      <c r="U31" s="7">
        <v>4.0681616029212102E-2</v>
      </c>
      <c r="V31" s="7">
        <v>0.150411077455647</v>
      </c>
      <c r="W31" s="38"/>
      <c r="X31" s="53"/>
      <c r="Y31" s="1"/>
      <c r="Z31" s="1"/>
    </row>
    <row r="32" spans="1:26" ht="26.4">
      <c r="A32" s="116"/>
      <c r="B32" s="116"/>
      <c r="C32" s="116"/>
      <c r="D32" s="119" t="s">
        <v>54</v>
      </c>
      <c r="E32" s="120"/>
      <c r="F32" s="5">
        <v>44252.333561655098</v>
      </c>
      <c r="G32" s="39" t="s">
        <v>75</v>
      </c>
      <c r="H32" s="40">
        <v>8</v>
      </c>
      <c r="I32" s="41">
        <f t="shared" si="7"/>
        <v>4.6029919447640967E-3</v>
      </c>
      <c r="J32" s="41">
        <f t="shared" si="8"/>
        <v>1.8725715088244933E-4</v>
      </c>
      <c r="K32" s="6">
        <v>49258</v>
      </c>
      <c r="L32" s="6">
        <v>42722</v>
      </c>
      <c r="M32" s="7">
        <v>0.86731089366194303</v>
      </c>
      <c r="N32" s="8">
        <v>11555</v>
      </c>
      <c r="O32" s="6">
        <v>6452</v>
      </c>
      <c r="P32" s="7">
        <v>0.15102289218669501</v>
      </c>
      <c r="Q32" s="8">
        <v>1738</v>
      </c>
      <c r="R32" s="6">
        <v>1150</v>
      </c>
      <c r="S32" s="7">
        <v>0.17823930564166099</v>
      </c>
      <c r="T32" s="7">
        <v>2.6918215439352099E-2</v>
      </c>
      <c r="U32" s="7">
        <v>4.0681616029212102E-2</v>
      </c>
      <c r="V32" s="7">
        <v>0.150411077455647</v>
      </c>
      <c r="W32" s="38"/>
      <c r="X32" s="53"/>
      <c r="Y32" s="1"/>
      <c r="Z32" s="1"/>
    </row>
    <row r="33" spans="1:26" ht="26.4">
      <c r="A33" s="116"/>
      <c r="B33" s="116"/>
      <c r="C33" s="116"/>
      <c r="D33" s="119" t="s">
        <v>54</v>
      </c>
      <c r="E33" s="120"/>
      <c r="F33" s="5">
        <v>44252.333561655098</v>
      </c>
      <c r="G33" s="39" t="s">
        <v>61</v>
      </c>
      <c r="H33" s="40">
        <v>8</v>
      </c>
      <c r="I33" s="41">
        <f t="shared" si="7"/>
        <v>4.6029919447640967E-3</v>
      </c>
      <c r="J33" s="41">
        <f t="shared" si="8"/>
        <v>1.8725715088244933E-4</v>
      </c>
      <c r="K33" s="6">
        <v>49258</v>
      </c>
      <c r="L33" s="6">
        <v>42722</v>
      </c>
      <c r="M33" s="7">
        <v>0.86731089366194303</v>
      </c>
      <c r="N33" s="8">
        <v>11555</v>
      </c>
      <c r="O33" s="6">
        <v>6452</v>
      </c>
      <c r="P33" s="7">
        <v>0.15102289218669501</v>
      </c>
      <c r="Q33" s="8">
        <v>1738</v>
      </c>
      <c r="R33" s="6">
        <v>1150</v>
      </c>
      <c r="S33" s="7">
        <v>0.17823930564166099</v>
      </c>
      <c r="T33" s="7">
        <v>2.6918215439352099E-2</v>
      </c>
      <c r="U33" s="7">
        <v>4.0681616029212102E-2</v>
      </c>
      <c r="V33" s="7">
        <v>0.150411077455647</v>
      </c>
      <c r="W33" s="38"/>
      <c r="X33" s="53"/>
      <c r="Y33" s="1"/>
      <c r="Z33" s="1"/>
    </row>
    <row r="34" spans="1:26">
      <c r="A34" s="116"/>
      <c r="B34" s="116"/>
      <c r="C34" s="116"/>
      <c r="D34" s="121" t="s">
        <v>0</v>
      </c>
      <c r="E34" s="11" t="s">
        <v>23</v>
      </c>
      <c r="F34" s="12" t="s">
        <v>0</v>
      </c>
      <c r="G34" s="12"/>
      <c r="H34" s="12"/>
      <c r="I34" s="12"/>
      <c r="J34" s="12"/>
      <c r="K34" s="13">
        <v>4529</v>
      </c>
      <c r="L34" s="13">
        <v>4494</v>
      </c>
      <c r="M34" s="14">
        <v>0.99227202472952103</v>
      </c>
      <c r="N34" s="15">
        <v>2143</v>
      </c>
      <c r="O34" s="13">
        <v>1041</v>
      </c>
      <c r="P34" s="14">
        <v>0.23164218958611499</v>
      </c>
      <c r="Q34" s="15">
        <v>416</v>
      </c>
      <c r="R34" s="13">
        <v>249</v>
      </c>
      <c r="S34" s="14">
        <v>0.23919308357348701</v>
      </c>
      <c r="T34" s="14">
        <v>5.5407209612817102E-2</v>
      </c>
      <c r="U34" s="14">
        <v>9.2567868268802894E-2</v>
      </c>
      <c r="V34" s="14">
        <v>0.19412039197386799</v>
      </c>
      <c r="W34" s="12" t="s">
        <v>55</v>
      </c>
      <c r="X34" s="12" t="s">
        <v>0</v>
      </c>
      <c r="Y34" s="1"/>
      <c r="Z34" s="1"/>
    </row>
    <row r="35" spans="1:26">
      <c r="A35" s="116"/>
      <c r="B35" s="116"/>
      <c r="C35" s="117"/>
      <c r="D35" s="123"/>
      <c r="E35" s="11" t="s">
        <v>25</v>
      </c>
      <c r="F35" s="12" t="s">
        <v>0</v>
      </c>
      <c r="G35" s="12"/>
      <c r="H35" s="12"/>
      <c r="I35" s="12"/>
      <c r="J35" s="12"/>
      <c r="K35" s="13">
        <v>44729</v>
      </c>
      <c r="L35" s="13">
        <v>38228</v>
      </c>
      <c r="M35" s="14">
        <v>0.85465805182320198</v>
      </c>
      <c r="N35" s="15">
        <v>9412</v>
      </c>
      <c r="O35" s="13">
        <v>5411</v>
      </c>
      <c r="P35" s="14">
        <v>0.141545464057759</v>
      </c>
      <c r="Q35" s="15">
        <v>1322</v>
      </c>
      <c r="R35" s="13">
        <v>901</v>
      </c>
      <c r="S35" s="14">
        <v>0.16651265939752399</v>
      </c>
      <c r="T35" s="14">
        <v>2.3569111645914E-2</v>
      </c>
      <c r="U35" s="14">
        <v>3.4581981793449797E-2</v>
      </c>
      <c r="V35" s="14">
        <v>0.14045898852528699</v>
      </c>
      <c r="W35" s="12" t="s">
        <v>55</v>
      </c>
      <c r="X35" s="12" t="s">
        <v>0</v>
      </c>
      <c r="Y35" s="1"/>
      <c r="Z35" s="1"/>
    </row>
    <row r="36" spans="1:26">
      <c r="A36" s="116"/>
      <c r="B36" s="117"/>
      <c r="C36" s="127" t="s">
        <v>58</v>
      </c>
      <c r="D36" s="125"/>
      <c r="E36" s="114"/>
      <c r="F36" s="46" t="s">
        <v>0</v>
      </c>
      <c r="G36" s="46"/>
      <c r="H36" s="46"/>
      <c r="I36" s="46"/>
      <c r="J36" s="46"/>
      <c r="K36" s="17">
        <f>K4+K14+K26</f>
        <v>174815</v>
      </c>
      <c r="L36" s="17">
        <f>L4+L14+L26</f>
        <v>135180</v>
      </c>
      <c r="M36" s="18">
        <v>0.7732</v>
      </c>
      <c r="N36" s="19">
        <f>N4+N14+N26</f>
        <v>35587</v>
      </c>
      <c r="O36" s="17">
        <f>O4+O14+O26</f>
        <v>20343</v>
      </c>
      <c r="P36" s="18">
        <v>0.15040000000000001</v>
      </c>
      <c r="Q36" s="19">
        <f>Q4+Q14+Q26</f>
        <v>4389</v>
      </c>
      <c r="R36" s="17">
        <f>R4+R14+R26</f>
        <v>2997</v>
      </c>
      <c r="S36" s="18">
        <v>0.15619861887537001</v>
      </c>
      <c r="T36" s="18">
        <v>2.2200000000000001E-2</v>
      </c>
      <c r="U36" s="18">
        <v>3.2500000000000001E-2</v>
      </c>
      <c r="V36" s="18">
        <f>Q36/N36</f>
        <v>0.12333155365723439</v>
      </c>
      <c r="W36" s="46" t="s">
        <v>0</v>
      </c>
      <c r="X36" s="46" t="s">
        <v>0</v>
      </c>
      <c r="Y36" s="1"/>
      <c r="Z36" s="1"/>
    </row>
    <row r="37" spans="1:26">
      <c r="A37" s="117"/>
      <c r="B37" s="128" t="s">
        <v>59</v>
      </c>
      <c r="C37" s="125"/>
      <c r="D37" s="125"/>
      <c r="E37" s="114"/>
      <c r="F37" s="20" t="s">
        <v>0</v>
      </c>
      <c r="G37" s="20"/>
      <c r="H37" s="20"/>
      <c r="I37" s="20"/>
      <c r="J37" s="20"/>
      <c r="K37" s="21">
        <v>174815</v>
      </c>
      <c r="L37" s="21">
        <v>135180</v>
      </c>
      <c r="M37" s="22">
        <v>0.7732</v>
      </c>
      <c r="N37" s="23">
        <v>35587</v>
      </c>
      <c r="O37" s="21">
        <v>20343</v>
      </c>
      <c r="P37" s="22">
        <v>0.15040000000000001</v>
      </c>
      <c r="Q37" s="23">
        <v>4389</v>
      </c>
      <c r="R37" s="21">
        <v>2997</v>
      </c>
      <c r="S37" s="22">
        <v>0.15619861887537001</v>
      </c>
      <c r="T37" s="22">
        <v>2.2200000000000001E-2</v>
      </c>
      <c r="U37" s="22">
        <v>3.2500000000000001E-2</v>
      </c>
      <c r="V37" s="22">
        <v>0.12330000000000001</v>
      </c>
      <c r="W37" s="20" t="s">
        <v>0</v>
      </c>
      <c r="X37" s="20" t="s">
        <v>0</v>
      </c>
      <c r="Y37" s="1"/>
      <c r="Z37" s="1"/>
    </row>
    <row r="38" spans="1:26">
      <c r="A38" s="124" t="s">
        <v>60</v>
      </c>
      <c r="B38" s="125"/>
      <c r="C38" s="125"/>
      <c r="D38" s="125"/>
      <c r="E38" s="114"/>
      <c r="F38" s="42" t="s">
        <v>0</v>
      </c>
      <c r="G38" s="42"/>
      <c r="H38" s="42"/>
      <c r="I38" s="42"/>
      <c r="J38" s="42"/>
      <c r="K38" s="25">
        <v>174815</v>
      </c>
      <c r="L38" s="25">
        <v>135180</v>
      </c>
      <c r="M38" s="26">
        <v>0.7732</v>
      </c>
      <c r="N38" s="27">
        <v>35587</v>
      </c>
      <c r="O38" s="25">
        <v>20343</v>
      </c>
      <c r="P38" s="26">
        <v>0.15040000000000001</v>
      </c>
      <c r="Q38" s="27">
        <v>4389</v>
      </c>
      <c r="R38" s="25">
        <v>2997</v>
      </c>
      <c r="S38" s="26">
        <v>0.15619861887537001</v>
      </c>
      <c r="T38" s="26">
        <v>2.2200000000000001E-2</v>
      </c>
      <c r="U38" s="26">
        <v>3.2500000000000001E-2</v>
      </c>
      <c r="V38" s="26">
        <v>0.12330000000000001</v>
      </c>
      <c r="W38" s="42" t="s">
        <v>0</v>
      </c>
      <c r="X38" s="42" t="s">
        <v>0</v>
      </c>
      <c r="Y38" s="1"/>
      <c r="Z38" s="1"/>
    </row>
    <row r="39" spans="1:26">
      <c r="A39" s="126" t="s">
        <v>56</v>
      </c>
      <c r="B39" s="125"/>
      <c r="C39" s="125"/>
      <c r="D39" s="125"/>
      <c r="E39" s="114"/>
      <c r="F39" s="43" t="s">
        <v>0</v>
      </c>
      <c r="G39" s="43"/>
      <c r="H39" s="43"/>
      <c r="I39" s="43"/>
      <c r="J39" s="43"/>
      <c r="K39" s="29">
        <v>174815</v>
      </c>
      <c r="L39" s="29">
        <v>135180</v>
      </c>
      <c r="M39" s="30">
        <v>0.7732</v>
      </c>
      <c r="N39" s="31">
        <v>35587</v>
      </c>
      <c r="O39" s="29">
        <v>20343</v>
      </c>
      <c r="P39" s="30">
        <v>0.15040000000000001</v>
      </c>
      <c r="Q39" s="31">
        <v>4389</v>
      </c>
      <c r="R39" s="29">
        <v>2997</v>
      </c>
      <c r="S39" s="30">
        <v>0.15619861887537001</v>
      </c>
      <c r="T39" s="30">
        <v>2.2200000000000001E-2</v>
      </c>
      <c r="U39" s="30">
        <v>3.2500000000000001E-2</v>
      </c>
      <c r="V39" s="30">
        <v>0.12330000000000001</v>
      </c>
      <c r="W39" s="43" t="s">
        <v>0</v>
      </c>
      <c r="X39" s="43" t="s">
        <v>0</v>
      </c>
      <c r="Y39" s="1"/>
      <c r="Z39" s="1"/>
    </row>
    <row r="40" spans="1:26" ht="0" hidden="1" customHeight="1"/>
  </sheetData>
  <autoFilter ref="C3:W3" xr:uid="{00000000-0009-0000-0000-000001000000}">
    <filterColumn colId="1" showButton="0"/>
  </autoFilter>
  <mergeCells count="38">
    <mergeCell ref="D32:E32"/>
    <mergeCell ref="D27:E27"/>
    <mergeCell ref="D28:E28"/>
    <mergeCell ref="D29:E29"/>
    <mergeCell ref="D30:E30"/>
    <mergeCell ref="D31:E31"/>
    <mergeCell ref="A38:E38"/>
    <mergeCell ref="A39:E39"/>
    <mergeCell ref="D5:E5"/>
    <mergeCell ref="D6:E6"/>
    <mergeCell ref="D7:E7"/>
    <mergeCell ref="D8:E8"/>
    <mergeCell ref="D9:E9"/>
    <mergeCell ref="D10:E10"/>
    <mergeCell ref="D11:E11"/>
    <mergeCell ref="D15:E15"/>
    <mergeCell ref="D12:D13"/>
    <mergeCell ref="D14:E14"/>
    <mergeCell ref="D26:E26"/>
    <mergeCell ref="D34:D35"/>
    <mergeCell ref="C36:E36"/>
    <mergeCell ref="B37:E37"/>
    <mergeCell ref="D16:E16"/>
    <mergeCell ref="D17:E17"/>
    <mergeCell ref="D18:E18"/>
    <mergeCell ref="D19:E19"/>
    <mergeCell ref="A2:E2"/>
    <mergeCell ref="D3:E3"/>
    <mergeCell ref="A4:A37"/>
    <mergeCell ref="B4:B36"/>
    <mergeCell ref="C4:C35"/>
    <mergeCell ref="D4:E4"/>
    <mergeCell ref="D33:E33"/>
    <mergeCell ref="D20:E20"/>
    <mergeCell ref="D21:E21"/>
    <mergeCell ref="D22:E22"/>
    <mergeCell ref="D23:E23"/>
    <mergeCell ref="D24:E24"/>
  </mergeCells>
  <hyperlinks>
    <hyperlink ref="D4" r:id="rId1" xr:uid="{00000000-0004-0000-0100-000000000000}"/>
    <hyperlink ref="E12" r:id="rId2" xr:uid="{00000000-0004-0000-0100-000001000000}"/>
    <hyperlink ref="E13" r:id="rId3" xr:uid="{00000000-0004-0000-0100-000002000000}"/>
    <hyperlink ref="D14" r:id="rId4" xr:uid="{00000000-0004-0000-0100-000003000000}"/>
    <hyperlink ref="D26" r:id="rId5" xr:uid="{00000000-0004-0000-0100-000004000000}"/>
    <hyperlink ref="E34" r:id="rId6" xr:uid="{00000000-0004-0000-0100-000005000000}"/>
    <hyperlink ref="E35" r:id="rId7" xr:uid="{00000000-0004-0000-0100-000006000000}"/>
    <hyperlink ref="D5" r:id="rId8" xr:uid="{00000000-0004-0000-0100-000007000000}"/>
    <hyperlink ref="D6" r:id="rId9" xr:uid="{00000000-0004-0000-0100-000008000000}"/>
    <hyperlink ref="D7" r:id="rId10" xr:uid="{00000000-0004-0000-0100-000009000000}"/>
    <hyperlink ref="D8" r:id="rId11" xr:uid="{00000000-0004-0000-0100-00000A000000}"/>
    <hyperlink ref="D9" r:id="rId12" xr:uid="{00000000-0004-0000-0100-00000B000000}"/>
    <hyperlink ref="D10" r:id="rId13" xr:uid="{00000000-0004-0000-0100-00000C000000}"/>
    <hyperlink ref="D11" r:id="rId14" xr:uid="{00000000-0004-0000-0100-00000D000000}"/>
    <hyperlink ref="D15" r:id="rId15" xr:uid="{00000000-0004-0000-0100-00000E000000}"/>
    <hyperlink ref="D16" r:id="rId16" xr:uid="{00000000-0004-0000-0100-00000F000000}"/>
    <hyperlink ref="D17" r:id="rId17" xr:uid="{00000000-0004-0000-0100-000010000000}"/>
    <hyperlink ref="D18" r:id="rId18" xr:uid="{00000000-0004-0000-0100-000011000000}"/>
    <hyperlink ref="D19" r:id="rId19" xr:uid="{00000000-0004-0000-0100-000012000000}"/>
    <hyperlink ref="D20" r:id="rId20" xr:uid="{00000000-0004-0000-0100-000013000000}"/>
    <hyperlink ref="D21" r:id="rId21" xr:uid="{00000000-0004-0000-0100-000014000000}"/>
    <hyperlink ref="D22" r:id="rId22" xr:uid="{00000000-0004-0000-0100-000015000000}"/>
    <hyperlink ref="D23" r:id="rId23" xr:uid="{00000000-0004-0000-0100-000016000000}"/>
    <hyperlink ref="D24" r:id="rId24" xr:uid="{00000000-0004-0000-0100-000017000000}"/>
    <hyperlink ref="D27" r:id="rId25" xr:uid="{00000000-0004-0000-0100-000018000000}"/>
    <hyperlink ref="D28" r:id="rId26" xr:uid="{00000000-0004-0000-0100-000019000000}"/>
    <hyperlink ref="D29" r:id="rId27" xr:uid="{00000000-0004-0000-0100-00001A000000}"/>
    <hyperlink ref="D30" r:id="rId28" xr:uid="{00000000-0004-0000-0100-00001B000000}"/>
    <hyperlink ref="D31" r:id="rId29" xr:uid="{00000000-0004-0000-0100-00001C000000}"/>
    <hyperlink ref="D32" r:id="rId30" xr:uid="{00000000-0004-0000-0100-00001D000000}"/>
    <hyperlink ref="D33" r:id="rId31" xr:uid="{00000000-0004-0000-0100-00001E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4"/>
  <sheetViews>
    <sheetView topLeftCell="A10" workbookViewId="0">
      <selection activeCell="G5" sqref="G5:J14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6" width="9.5546875" style="2" customWidth="1"/>
    <col min="7" max="7" width="13.33203125" style="2" customWidth="1"/>
    <col min="8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7" customFormat="1" ht="42.9" customHeight="1">
      <c r="A2" s="111" t="s">
        <v>92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48" t="s">
        <v>1</v>
      </c>
      <c r="B3" s="4" t="s">
        <v>2</v>
      </c>
      <c r="C3" s="48" t="s">
        <v>3</v>
      </c>
      <c r="D3" s="113" t="s">
        <v>4</v>
      </c>
      <c r="E3" s="114"/>
      <c r="F3" s="4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>
      <c r="A4" s="115" t="s">
        <v>20</v>
      </c>
      <c r="B4" s="118">
        <v>44256</v>
      </c>
      <c r="C4" s="115" t="s">
        <v>21</v>
      </c>
      <c r="D4" s="119" t="s">
        <v>76</v>
      </c>
      <c r="E4" s="120"/>
      <c r="F4" s="5">
        <v>44264.416997303197</v>
      </c>
      <c r="G4" s="5"/>
      <c r="H4" s="5"/>
      <c r="I4" s="5"/>
      <c r="J4" s="5"/>
      <c r="K4" s="6">
        <v>57749</v>
      </c>
      <c r="L4" s="6">
        <v>56824</v>
      </c>
      <c r="M4" s="7">
        <v>0.98398240662175995</v>
      </c>
      <c r="N4" s="8">
        <v>14073</v>
      </c>
      <c r="O4" s="6">
        <v>7866</v>
      </c>
      <c r="P4" s="7">
        <v>0.13842742503167699</v>
      </c>
      <c r="Q4" s="8">
        <v>1673</v>
      </c>
      <c r="R4" s="6">
        <v>1105</v>
      </c>
      <c r="S4" s="7">
        <v>0.14047800661073001</v>
      </c>
      <c r="T4" s="7">
        <v>1.94460087287062E-2</v>
      </c>
      <c r="U4" s="7">
        <v>2.94417851611995E-2</v>
      </c>
      <c r="V4" s="7">
        <v>0.118880125062176</v>
      </c>
      <c r="W4" s="9">
        <v>2.2999999999999998</v>
      </c>
      <c r="X4" s="10"/>
      <c r="Y4" s="1"/>
      <c r="Z4" s="1"/>
    </row>
    <row r="5" spans="1:26">
      <c r="A5" s="129"/>
      <c r="B5" s="130"/>
      <c r="C5" s="129"/>
      <c r="D5" s="119" t="s">
        <v>76</v>
      </c>
      <c r="E5" s="120"/>
      <c r="F5" s="5">
        <v>44264.416997303197</v>
      </c>
      <c r="G5" s="39" t="s">
        <v>82</v>
      </c>
      <c r="H5" s="40">
        <f>4+7</f>
        <v>11</v>
      </c>
      <c r="I5" s="41">
        <f t="shared" ref="I5" si="0">H5/Q4</f>
        <v>6.5750149432157803E-3</v>
      </c>
      <c r="J5" s="41">
        <f>+H5/L$4</f>
        <v>1.9358017738983527E-4</v>
      </c>
      <c r="K5" s="6">
        <v>57749</v>
      </c>
      <c r="L5" s="6">
        <v>56824</v>
      </c>
      <c r="M5" s="7">
        <v>0.98398240662175995</v>
      </c>
      <c r="N5" s="8">
        <v>14073</v>
      </c>
      <c r="O5" s="6">
        <v>7866</v>
      </c>
      <c r="P5" s="7">
        <v>0.13842742503167699</v>
      </c>
      <c r="Q5" s="8">
        <v>1673</v>
      </c>
      <c r="R5" s="6">
        <v>1105</v>
      </c>
      <c r="S5" s="7">
        <v>0.14047800661073001</v>
      </c>
      <c r="T5" s="7">
        <v>1.94460087287062E-2</v>
      </c>
      <c r="U5" s="7">
        <v>2.94417851611995E-2</v>
      </c>
      <c r="V5" s="7">
        <v>0.118880125062176</v>
      </c>
      <c r="W5" s="9">
        <v>2.2999999999999998</v>
      </c>
      <c r="X5" s="38"/>
      <c r="Y5" s="1"/>
      <c r="Z5" s="1"/>
    </row>
    <row r="6" spans="1:26" ht="26.4">
      <c r="A6" s="129"/>
      <c r="B6" s="130"/>
      <c r="C6" s="129"/>
      <c r="D6" s="119" t="s">
        <v>76</v>
      </c>
      <c r="E6" s="120"/>
      <c r="F6" s="5">
        <v>44264.416997303197</v>
      </c>
      <c r="G6" s="39" t="s">
        <v>75</v>
      </c>
      <c r="H6" s="40">
        <f>10+21</f>
        <v>31</v>
      </c>
      <c r="I6" s="41">
        <f t="shared" ref="I6:I14" si="1">H6/Q5</f>
        <v>1.852958756724447E-2</v>
      </c>
      <c r="J6" s="41">
        <f t="shared" ref="J6:J14" si="2">+H6/L$4</f>
        <v>5.4554413628044485E-4</v>
      </c>
      <c r="K6" s="6">
        <v>57749</v>
      </c>
      <c r="L6" s="6">
        <v>56824</v>
      </c>
      <c r="M6" s="7">
        <v>0.98398240662175995</v>
      </c>
      <c r="N6" s="8">
        <v>14073</v>
      </c>
      <c r="O6" s="6">
        <v>7866</v>
      </c>
      <c r="P6" s="7">
        <v>0.13842742503167699</v>
      </c>
      <c r="Q6" s="8">
        <v>1673</v>
      </c>
      <c r="R6" s="6">
        <v>1105</v>
      </c>
      <c r="S6" s="7">
        <v>0.14047800661073001</v>
      </c>
      <c r="T6" s="7">
        <v>1.94460087287062E-2</v>
      </c>
      <c r="U6" s="7">
        <v>2.94417851611995E-2</v>
      </c>
      <c r="V6" s="7">
        <v>0.118880125062176</v>
      </c>
      <c r="W6" s="9">
        <v>2.2999999999999998</v>
      </c>
      <c r="X6" s="38"/>
      <c r="Y6" s="1"/>
      <c r="Z6" s="1"/>
    </row>
    <row r="7" spans="1:26">
      <c r="A7" s="129"/>
      <c r="B7" s="130"/>
      <c r="C7" s="129"/>
      <c r="D7" s="119" t="s">
        <v>76</v>
      </c>
      <c r="E7" s="120"/>
      <c r="F7" s="5">
        <v>44264.416997303197</v>
      </c>
      <c r="G7" s="39" t="s">
        <v>45</v>
      </c>
      <c r="H7" s="40">
        <f>7+36</f>
        <v>43</v>
      </c>
      <c r="I7" s="41">
        <f t="shared" si="1"/>
        <v>2.5702331141661684E-2</v>
      </c>
      <c r="J7" s="41">
        <f t="shared" si="2"/>
        <v>7.5672251161481067E-4</v>
      </c>
      <c r="K7" s="6">
        <v>57749</v>
      </c>
      <c r="L7" s="6">
        <v>56824</v>
      </c>
      <c r="M7" s="7">
        <v>0.98398240662175995</v>
      </c>
      <c r="N7" s="8">
        <v>14073</v>
      </c>
      <c r="O7" s="6">
        <v>7866</v>
      </c>
      <c r="P7" s="7">
        <v>0.13842742503167699</v>
      </c>
      <c r="Q7" s="8">
        <v>1673</v>
      </c>
      <c r="R7" s="6">
        <v>1105</v>
      </c>
      <c r="S7" s="7">
        <v>0.14047800661073001</v>
      </c>
      <c r="T7" s="7">
        <v>1.94460087287062E-2</v>
      </c>
      <c r="U7" s="7">
        <v>2.94417851611995E-2</v>
      </c>
      <c r="V7" s="7">
        <v>0.118880125062176</v>
      </c>
      <c r="W7" s="9">
        <v>2.2999999999999998</v>
      </c>
      <c r="X7" s="38"/>
      <c r="Y7" s="1"/>
      <c r="Z7" s="1"/>
    </row>
    <row r="8" spans="1:26">
      <c r="A8" s="129"/>
      <c r="B8" s="130"/>
      <c r="C8" s="129"/>
      <c r="D8" s="119" t="s">
        <v>76</v>
      </c>
      <c r="E8" s="120"/>
      <c r="F8" s="5">
        <v>44264.416997303197</v>
      </c>
      <c r="G8" s="39" t="s">
        <v>62</v>
      </c>
      <c r="H8" s="40">
        <f>9+36</f>
        <v>45</v>
      </c>
      <c r="I8" s="41">
        <f t="shared" si="1"/>
        <v>2.6897788404064555E-2</v>
      </c>
      <c r="J8" s="41">
        <f t="shared" si="2"/>
        <v>7.919189075038716E-4</v>
      </c>
      <c r="K8" s="6">
        <v>57749</v>
      </c>
      <c r="L8" s="6">
        <v>56824</v>
      </c>
      <c r="M8" s="7">
        <v>0.98398240662175995</v>
      </c>
      <c r="N8" s="8">
        <v>14073</v>
      </c>
      <c r="O8" s="6">
        <v>7866</v>
      </c>
      <c r="P8" s="7">
        <v>0.13842742503167699</v>
      </c>
      <c r="Q8" s="8">
        <v>1673</v>
      </c>
      <c r="R8" s="6">
        <v>1105</v>
      </c>
      <c r="S8" s="7">
        <v>0.14047800661073001</v>
      </c>
      <c r="T8" s="7">
        <v>1.94460087287062E-2</v>
      </c>
      <c r="U8" s="7">
        <v>2.94417851611995E-2</v>
      </c>
      <c r="V8" s="7">
        <v>0.118880125062176</v>
      </c>
      <c r="W8" s="9">
        <v>2.2999999999999998</v>
      </c>
      <c r="X8" s="38"/>
      <c r="Y8" s="1"/>
      <c r="Z8" s="1"/>
    </row>
    <row r="9" spans="1:26">
      <c r="A9" s="129"/>
      <c r="B9" s="130"/>
      <c r="C9" s="129"/>
      <c r="D9" s="119" t="s">
        <v>76</v>
      </c>
      <c r="E9" s="120"/>
      <c r="F9" s="5">
        <v>44264.416997303197</v>
      </c>
      <c r="G9" s="39" t="s">
        <v>83</v>
      </c>
      <c r="H9" s="40">
        <f>9+10</f>
        <v>19</v>
      </c>
      <c r="I9" s="41">
        <f t="shared" si="1"/>
        <v>1.1356843992827256E-2</v>
      </c>
      <c r="J9" s="41">
        <f t="shared" si="2"/>
        <v>3.3436576094607914E-4</v>
      </c>
      <c r="K9" s="6">
        <v>57749</v>
      </c>
      <c r="L9" s="6">
        <v>56824</v>
      </c>
      <c r="M9" s="7">
        <v>0.98398240662175995</v>
      </c>
      <c r="N9" s="8">
        <v>14073</v>
      </c>
      <c r="O9" s="6">
        <v>7866</v>
      </c>
      <c r="P9" s="7">
        <v>0.13842742503167699</v>
      </c>
      <c r="Q9" s="8">
        <v>1673</v>
      </c>
      <c r="R9" s="6">
        <v>1105</v>
      </c>
      <c r="S9" s="7">
        <v>0.14047800661073001</v>
      </c>
      <c r="T9" s="7">
        <v>1.94460087287062E-2</v>
      </c>
      <c r="U9" s="7">
        <v>2.94417851611995E-2</v>
      </c>
      <c r="V9" s="7">
        <v>0.118880125062176</v>
      </c>
      <c r="W9" s="9">
        <v>2.2999999999999998</v>
      </c>
      <c r="X9" s="38"/>
      <c r="Y9" s="1"/>
      <c r="Z9" s="1"/>
    </row>
    <row r="10" spans="1:26">
      <c r="A10" s="129"/>
      <c r="B10" s="130"/>
      <c r="C10" s="129"/>
      <c r="D10" s="119" t="s">
        <v>76</v>
      </c>
      <c r="E10" s="120"/>
      <c r="F10" s="5">
        <v>44264.416997303197</v>
      </c>
      <c r="G10" s="39" t="s">
        <v>84</v>
      </c>
      <c r="H10" s="40">
        <f>4+10</f>
        <v>14</v>
      </c>
      <c r="I10" s="41">
        <f t="shared" si="1"/>
        <v>8.368200836820083E-3</v>
      </c>
      <c r="J10" s="41">
        <f t="shared" si="2"/>
        <v>2.463747712234267E-4</v>
      </c>
      <c r="K10" s="6">
        <v>57749</v>
      </c>
      <c r="L10" s="6">
        <v>56824</v>
      </c>
      <c r="M10" s="7">
        <v>0.98398240662175995</v>
      </c>
      <c r="N10" s="8">
        <v>14073</v>
      </c>
      <c r="O10" s="6">
        <v>7866</v>
      </c>
      <c r="P10" s="7">
        <v>0.13842742503167699</v>
      </c>
      <c r="Q10" s="8">
        <v>1673</v>
      </c>
      <c r="R10" s="6">
        <v>1105</v>
      </c>
      <c r="S10" s="7">
        <v>0.14047800661073001</v>
      </c>
      <c r="T10" s="7">
        <v>1.94460087287062E-2</v>
      </c>
      <c r="U10" s="7">
        <v>2.94417851611995E-2</v>
      </c>
      <c r="V10" s="7">
        <v>0.118880125062176</v>
      </c>
      <c r="W10" s="9">
        <v>2.2999999999999998</v>
      </c>
      <c r="X10" s="38"/>
      <c r="Y10" s="1"/>
      <c r="Z10" s="1"/>
    </row>
    <row r="11" spans="1:26">
      <c r="A11" s="129"/>
      <c r="B11" s="130"/>
      <c r="C11" s="129"/>
      <c r="D11" s="119" t="s">
        <v>76</v>
      </c>
      <c r="E11" s="120"/>
      <c r="F11" s="5">
        <v>44264.416997303197</v>
      </c>
      <c r="G11" s="39" t="s">
        <v>64</v>
      </c>
      <c r="H11" s="40">
        <f>1+3</f>
        <v>4</v>
      </c>
      <c r="I11" s="41">
        <f t="shared" si="1"/>
        <v>2.390914524805738E-3</v>
      </c>
      <c r="J11" s="41">
        <f t="shared" si="2"/>
        <v>7.0392791778121921E-5</v>
      </c>
      <c r="K11" s="6">
        <v>57749</v>
      </c>
      <c r="L11" s="6">
        <v>56824</v>
      </c>
      <c r="M11" s="7">
        <v>0.98398240662175995</v>
      </c>
      <c r="N11" s="8">
        <v>14073</v>
      </c>
      <c r="O11" s="6">
        <v>7866</v>
      </c>
      <c r="P11" s="7">
        <v>0.13842742503167699</v>
      </c>
      <c r="Q11" s="8">
        <v>1673</v>
      </c>
      <c r="R11" s="6">
        <v>1105</v>
      </c>
      <c r="S11" s="7">
        <v>0.14047800661073001</v>
      </c>
      <c r="T11" s="7">
        <v>1.94460087287062E-2</v>
      </c>
      <c r="U11" s="7">
        <v>2.94417851611995E-2</v>
      </c>
      <c r="V11" s="7">
        <v>0.118880125062176</v>
      </c>
      <c r="W11" s="9">
        <v>2.2999999999999998</v>
      </c>
      <c r="X11" s="38"/>
      <c r="Y11" s="1"/>
      <c r="Z11" s="1"/>
    </row>
    <row r="12" spans="1:26">
      <c r="A12" s="129"/>
      <c r="B12" s="130"/>
      <c r="C12" s="129"/>
      <c r="D12" s="119" t="s">
        <v>76</v>
      </c>
      <c r="E12" s="120"/>
      <c r="F12" s="5">
        <v>44264.416997303197</v>
      </c>
      <c r="G12" s="39" t="s">
        <v>85</v>
      </c>
      <c r="H12" s="40">
        <f>1+10</f>
        <v>11</v>
      </c>
      <c r="I12" s="41">
        <f t="shared" si="1"/>
        <v>6.5750149432157803E-3</v>
      </c>
      <c r="J12" s="41">
        <f t="shared" si="2"/>
        <v>1.9358017738983527E-4</v>
      </c>
      <c r="K12" s="6">
        <v>57749</v>
      </c>
      <c r="L12" s="6">
        <v>56824</v>
      </c>
      <c r="M12" s="7">
        <v>0.98398240662175995</v>
      </c>
      <c r="N12" s="8">
        <v>14073</v>
      </c>
      <c r="O12" s="6">
        <v>7866</v>
      </c>
      <c r="P12" s="7">
        <v>0.13842742503167699</v>
      </c>
      <c r="Q12" s="8">
        <v>1673</v>
      </c>
      <c r="R12" s="6">
        <v>1105</v>
      </c>
      <c r="S12" s="7">
        <v>0.14047800661073001</v>
      </c>
      <c r="T12" s="7">
        <v>1.94460087287062E-2</v>
      </c>
      <c r="U12" s="7">
        <v>2.94417851611995E-2</v>
      </c>
      <c r="V12" s="7">
        <v>0.118880125062176</v>
      </c>
      <c r="W12" s="9">
        <v>2.2999999999999998</v>
      </c>
      <c r="X12" s="38"/>
      <c r="Y12" s="1"/>
      <c r="Z12" s="1"/>
    </row>
    <row r="13" spans="1:26">
      <c r="A13" s="129"/>
      <c r="B13" s="130"/>
      <c r="C13" s="129"/>
      <c r="D13" s="119" t="s">
        <v>76</v>
      </c>
      <c r="E13" s="120"/>
      <c r="F13" s="5">
        <v>44264.416997303197</v>
      </c>
      <c r="G13" s="39" t="s">
        <v>63</v>
      </c>
      <c r="H13" s="40">
        <f>1+2</f>
        <v>3</v>
      </c>
      <c r="I13" s="41">
        <f t="shared" si="1"/>
        <v>1.7931858936043037E-3</v>
      </c>
      <c r="J13" s="41">
        <f t="shared" si="2"/>
        <v>5.2794593833591441E-5</v>
      </c>
      <c r="K13" s="6">
        <v>57749</v>
      </c>
      <c r="L13" s="6">
        <v>56824</v>
      </c>
      <c r="M13" s="7">
        <v>0.98398240662175995</v>
      </c>
      <c r="N13" s="8">
        <v>14073</v>
      </c>
      <c r="O13" s="6">
        <v>7866</v>
      </c>
      <c r="P13" s="7">
        <v>0.13842742503167699</v>
      </c>
      <c r="Q13" s="8">
        <v>1673</v>
      </c>
      <c r="R13" s="6">
        <v>1105</v>
      </c>
      <c r="S13" s="7">
        <v>0.14047800661073001</v>
      </c>
      <c r="T13" s="7">
        <v>1.94460087287062E-2</v>
      </c>
      <c r="U13" s="7">
        <v>2.94417851611995E-2</v>
      </c>
      <c r="V13" s="7">
        <v>0.118880125062176</v>
      </c>
      <c r="W13" s="9">
        <v>2.2999999999999998</v>
      </c>
      <c r="X13" s="38"/>
      <c r="Y13" s="1"/>
      <c r="Z13" s="1"/>
    </row>
    <row r="14" spans="1:26">
      <c r="A14" s="129"/>
      <c r="B14" s="130"/>
      <c r="C14" s="129"/>
      <c r="D14" s="119" t="s">
        <v>76</v>
      </c>
      <c r="E14" s="120"/>
      <c r="F14" s="5">
        <v>44264.416997303197</v>
      </c>
      <c r="G14" s="39" t="s">
        <v>47</v>
      </c>
      <c r="H14" s="40">
        <f>5+12</f>
        <v>17</v>
      </c>
      <c r="I14" s="41">
        <f t="shared" si="1"/>
        <v>1.0161386730424387E-2</v>
      </c>
      <c r="J14" s="41">
        <f t="shared" si="2"/>
        <v>2.9916936505701815E-4</v>
      </c>
      <c r="K14" s="6">
        <v>57749</v>
      </c>
      <c r="L14" s="6">
        <v>56824</v>
      </c>
      <c r="M14" s="7">
        <v>0.98398240662175995</v>
      </c>
      <c r="N14" s="8">
        <v>14073</v>
      </c>
      <c r="O14" s="6">
        <v>7866</v>
      </c>
      <c r="P14" s="7">
        <v>0.13842742503167699</v>
      </c>
      <c r="Q14" s="8">
        <v>1673</v>
      </c>
      <c r="R14" s="6">
        <v>1105</v>
      </c>
      <c r="S14" s="7">
        <v>0.14047800661073001</v>
      </c>
      <c r="T14" s="7">
        <v>1.94460087287062E-2</v>
      </c>
      <c r="U14" s="7">
        <v>2.94417851611995E-2</v>
      </c>
      <c r="V14" s="7">
        <v>0.118880125062176</v>
      </c>
      <c r="W14" s="9">
        <v>2.2999999999999998</v>
      </c>
      <c r="X14" s="38"/>
      <c r="Y14" s="1"/>
      <c r="Z14" s="1"/>
    </row>
    <row r="15" spans="1:26">
      <c r="A15" s="116"/>
      <c r="B15" s="116"/>
      <c r="C15" s="116"/>
      <c r="D15" s="121" t="s">
        <v>0</v>
      </c>
      <c r="E15" s="11" t="s">
        <v>23</v>
      </c>
      <c r="F15" s="12" t="s">
        <v>0</v>
      </c>
      <c r="G15" s="12"/>
      <c r="H15" s="12"/>
      <c r="I15" s="12"/>
      <c r="J15" s="12"/>
      <c r="K15" s="13">
        <v>4502</v>
      </c>
      <c r="L15" s="13">
        <v>4496</v>
      </c>
      <c r="M15" s="14">
        <v>0.99866725899600195</v>
      </c>
      <c r="N15" s="15">
        <v>2219</v>
      </c>
      <c r="O15" s="13">
        <v>1013</v>
      </c>
      <c r="P15" s="14">
        <v>0.22531138790035601</v>
      </c>
      <c r="Q15" s="15">
        <v>381</v>
      </c>
      <c r="R15" s="13">
        <v>220</v>
      </c>
      <c r="S15" s="14">
        <v>0.21717670286278401</v>
      </c>
      <c r="T15" s="14">
        <v>4.8932384341636999E-2</v>
      </c>
      <c r="U15" s="14">
        <v>8.4741992882562303E-2</v>
      </c>
      <c r="V15" s="14">
        <v>0.17169896349707101</v>
      </c>
      <c r="W15" s="12">
        <v>2.2999999999999998</v>
      </c>
      <c r="X15" s="12" t="s">
        <v>77</v>
      </c>
      <c r="Y15" s="1"/>
      <c r="Z15" s="1"/>
    </row>
    <row r="16" spans="1:26">
      <c r="A16" s="116"/>
      <c r="B16" s="116"/>
      <c r="C16" s="116"/>
      <c r="D16" s="123"/>
      <c r="E16" s="11" t="s">
        <v>25</v>
      </c>
      <c r="F16" s="12" t="s">
        <v>0</v>
      </c>
      <c r="G16" s="12"/>
      <c r="H16" s="12"/>
      <c r="I16" s="12"/>
      <c r="J16" s="12"/>
      <c r="K16" s="13">
        <v>53247</v>
      </c>
      <c r="L16" s="13">
        <v>52328</v>
      </c>
      <c r="M16" s="14">
        <v>0.98274081168892102</v>
      </c>
      <c r="N16" s="15">
        <v>11854</v>
      </c>
      <c r="O16" s="13">
        <v>6853</v>
      </c>
      <c r="P16" s="14">
        <v>0.13096239107170199</v>
      </c>
      <c r="Q16" s="15">
        <v>1292</v>
      </c>
      <c r="R16" s="13">
        <v>885</v>
      </c>
      <c r="S16" s="14">
        <v>0.12914052239894899</v>
      </c>
      <c r="T16" s="14">
        <v>1.6912551597615001E-2</v>
      </c>
      <c r="U16" s="14">
        <v>2.46904143097386E-2</v>
      </c>
      <c r="V16" s="14">
        <v>0.108992745064957</v>
      </c>
      <c r="W16" s="12">
        <v>2.2999999999999998</v>
      </c>
      <c r="X16" s="12" t="s">
        <v>77</v>
      </c>
      <c r="Y16" s="1"/>
      <c r="Z16" s="1"/>
    </row>
    <row r="17" spans="1:26">
      <c r="A17" s="116"/>
      <c r="B17" s="116"/>
      <c r="C17" s="116"/>
      <c r="D17" s="119" t="s">
        <v>78</v>
      </c>
      <c r="E17" s="120"/>
      <c r="F17" s="5">
        <v>44280.646009571799</v>
      </c>
      <c r="G17" s="5"/>
      <c r="H17" s="5"/>
      <c r="I17" s="5"/>
      <c r="J17" s="5"/>
      <c r="K17" s="6">
        <v>57554</v>
      </c>
      <c r="L17" s="6">
        <v>56410</v>
      </c>
      <c r="M17" s="7">
        <v>0.98012301490773901</v>
      </c>
      <c r="N17" s="8">
        <v>13511</v>
      </c>
      <c r="O17" s="6">
        <v>7894</v>
      </c>
      <c r="P17" s="7">
        <v>0.13993972699875901</v>
      </c>
      <c r="Q17" s="8">
        <v>1734</v>
      </c>
      <c r="R17" s="6">
        <v>1221</v>
      </c>
      <c r="S17" s="7">
        <v>0.15467443628072</v>
      </c>
      <c r="T17" s="7">
        <v>2.16450983868108E-2</v>
      </c>
      <c r="U17" s="7">
        <v>3.0739230632866502E-2</v>
      </c>
      <c r="V17" s="7">
        <v>0.12833987121604601</v>
      </c>
      <c r="W17" s="9">
        <v>2.2000000000000002</v>
      </c>
      <c r="X17" s="10"/>
      <c r="Y17" s="1"/>
      <c r="Z17" s="1"/>
    </row>
    <row r="18" spans="1:26">
      <c r="A18" s="116"/>
      <c r="B18" s="116"/>
      <c r="C18" s="116"/>
      <c r="D18" s="119" t="s">
        <v>78</v>
      </c>
      <c r="E18" s="120"/>
      <c r="F18" s="5">
        <v>44280.646009571799</v>
      </c>
      <c r="G18" s="39" t="s">
        <v>47</v>
      </c>
      <c r="H18" s="40">
        <f>29</f>
        <v>29</v>
      </c>
      <c r="I18" s="41">
        <f t="shared" ref="I18:I27" si="3">H18/Q17</f>
        <v>1.6724336793540944E-2</v>
      </c>
      <c r="J18" s="41">
        <f>+H18/L$17</f>
        <v>5.1409324587839032E-4</v>
      </c>
      <c r="K18" s="6">
        <v>57554</v>
      </c>
      <c r="L18" s="6">
        <v>56410</v>
      </c>
      <c r="M18" s="7">
        <v>0.98012301490773901</v>
      </c>
      <c r="N18" s="8">
        <v>13511</v>
      </c>
      <c r="O18" s="6">
        <v>7894</v>
      </c>
      <c r="P18" s="7">
        <v>0.13993972699875901</v>
      </c>
      <c r="Q18" s="8">
        <v>1734</v>
      </c>
      <c r="R18" s="6">
        <v>1221</v>
      </c>
      <c r="S18" s="7">
        <v>0.15467443628072</v>
      </c>
      <c r="T18" s="7">
        <v>2.16450983868108E-2</v>
      </c>
      <c r="U18" s="7">
        <v>3.0739230632866502E-2</v>
      </c>
      <c r="V18" s="7">
        <v>0.12833987121604601</v>
      </c>
      <c r="W18" s="9">
        <v>2.2000000000000002</v>
      </c>
      <c r="X18" s="38"/>
      <c r="Y18" s="1"/>
      <c r="Z18" s="1"/>
    </row>
    <row r="19" spans="1:26">
      <c r="A19" s="116"/>
      <c r="B19" s="116"/>
      <c r="C19" s="116"/>
      <c r="D19" s="119" t="s">
        <v>78</v>
      </c>
      <c r="E19" s="120"/>
      <c r="F19" s="5">
        <v>44280.646009571799</v>
      </c>
      <c r="G19" s="39" t="s">
        <v>63</v>
      </c>
      <c r="H19" s="40">
        <f>11</f>
        <v>11</v>
      </c>
      <c r="I19" s="41">
        <f t="shared" si="3"/>
        <v>6.3437139561707033E-3</v>
      </c>
      <c r="J19" s="41">
        <f t="shared" ref="J19:J27" si="4">+H19/L$17</f>
        <v>1.950008863676653E-4</v>
      </c>
      <c r="K19" s="6">
        <v>57554</v>
      </c>
      <c r="L19" s="6">
        <v>56410</v>
      </c>
      <c r="M19" s="7">
        <v>0.98012301490773901</v>
      </c>
      <c r="N19" s="8">
        <v>13511</v>
      </c>
      <c r="O19" s="6">
        <v>7894</v>
      </c>
      <c r="P19" s="7">
        <v>0.13993972699875901</v>
      </c>
      <c r="Q19" s="8">
        <v>1734</v>
      </c>
      <c r="R19" s="6">
        <v>1221</v>
      </c>
      <c r="S19" s="7">
        <v>0.15467443628072</v>
      </c>
      <c r="T19" s="7">
        <v>2.16450983868108E-2</v>
      </c>
      <c r="U19" s="7">
        <v>3.0739230632866502E-2</v>
      </c>
      <c r="V19" s="7">
        <v>0.12833987121604601</v>
      </c>
      <c r="W19" s="9">
        <v>2.2000000000000002</v>
      </c>
      <c r="X19" s="38"/>
      <c r="Y19" s="1"/>
      <c r="Z19" s="1"/>
    </row>
    <row r="20" spans="1:26">
      <c r="A20" s="116"/>
      <c r="B20" s="116"/>
      <c r="C20" s="116"/>
      <c r="D20" s="119" t="s">
        <v>78</v>
      </c>
      <c r="E20" s="120"/>
      <c r="F20" s="5">
        <v>44280.646009571799</v>
      </c>
      <c r="G20" s="39" t="s">
        <v>64</v>
      </c>
      <c r="H20" s="40">
        <f>10</f>
        <v>10</v>
      </c>
      <c r="I20" s="41">
        <f t="shared" si="3"/>
        <v>5.7670126874279125E-3</v>
      </c>
      <c r="J20" s="41">
        <f t="shared" si="4"/>
        <v>1.7727353306151391E-4</v>
      </c>
      <c r="K20" s="6">
        <v>57554</v>
      </c>
      <c r="L20" s="6">
        <v>56410</v>
      </c>
      <c r="M20" s="7">
        <v>0.98012301490773901</v>
      </c>
      <c r="N20" s="8">
        <v>13511</v>
      </c>
      <c r="O20" s="6">
        <v>7894</v>
      </c>
      <c r="P20" s="7">
        <v>0.13993972699875901</v>
      </c>
      <c r="Q20" s="8">
        <v>1734</v>
      </c>
      <c r="R20" s="6">
        <v>1221</v>
      </c>
      <c r="S20" s="7">
        <v>0.15467443628072</v>
      </c>
      <c r="T20" s="7">
        <v>2.16450983868108E-2</v>
      </c>
      <c r="U20" s="7">
        <v>3.0739230632866502E-2</v>
      </c>
      <c r="V20" s="7">
        <v>0.12833987121604601</v>
      </c>
      <c r="W20" s="9">
        <v>2.2000000000000002</v>
      </c>
      <c r="X20" s="38"/>
      <c r="Y20" s="1"/>
      <c r="Z20" s="1"/>
    </row>
    <row r="21" spans="1:26">
      <c r="A21" s="116"/>
      <c r="B21" s="116"/>
      <c r="C21" s="116"/>
      <c r="D21" s="119" t="s">
        <v>78</v>
      </c>
      <c r="E21" s="120"/>
      <c r="F21" s="5">
        <v>44280.646009571799</v>
      </c>
      <c r="G21" s="39" t="s">
        <v>83</v>
      </c>
      <c r="H21" s="40">
        <v>13</v>
      </c>
      <c r="I21" s="41">
        <f t="shared" si="3"/>
        <v>7.4971164936562858E-3</v>
      </c>
      <c r="J21" s="41">
        <f t="shared" si="4"/>
        <v>2.3045559297996809E-4</v>
      </c>
      <c r="K21" s="6">
        <v>57554</v>
      </c>
      <c r="L21" s="6">
        <v>56410</v>
      </c>
      <c r="M21" s="7">
        <v>0.98012301490773901</v>
      </c>
      <c r="N21" s="8">
        <v>13511</v>
      </c>
      <c r="O21" s="6">
        <v>7894</v>
      </c>
      <c r="P21" s="7">
        <v>0.13993972699875901</v>
      </c>
      <c r="Q21" s="8">
        <v>1734</v>
      </c>
      <c r="R21" s="6">
        <v>1221</v>
      </c>
      <c r="S21" s="7">
        <v>0.15467443628072</v>
      </c>
      <c r="T21" s="7">
        <v>2.16450983868108E-2</v>
      </c>
      <c r="U21" s="7">
        <v>3.0739230632866502E-2</v>
      </c>
      <c r="V21" s="7">
        <v>0.12833987121604601</v>
      </c>
      <c r="W21" s="9">
        <v>2.2000000000000002</v>
      </c>
      <c r="X21" s="38"/>
      <c r="Y21" s="1"/>
      <c r="Z21" s="1"/>
    </row>
    <row r="22" spans="1:26">
      <c r="A22" s="116"/>
      <c r="B22" s="116"/>
      <c r="C22" s="116"/>
      <c r="D22" s="119" t="s">
        <v>78</v>
      </c>
      <c r="E22" s="120"/>
      <c r="F22" s="5">
        <v>44280.646009571799</v>
      </c>
      <c r="G22" s="39" t="s">
        <v>85</v>
      </c>
      <c r="H22" s="40">
        <f>10</f>
        <v>10</v>
      </c>
      <c r="I22" s="41">
        <f t="shared" si="3"/>
        <v>5.7670126874279125E-3</v>
      </c>
      <c r="J22" s="41">
        <f t="shared" si="4"/>
        <v>1.7727353306151391E-4</v>
      </c>
      <c r="K22" s="6">
        <v>57554</v>
      </c>
      <c r="L22" s="6">
        <v>56410</v>
      </c>
      <c r="M22" s="7">
        <v>0.98012301490773901</v>
      </c>
      <c r="N22" s="8">
        <v>13511</v>
      </c>
      <c r="O22" s="6">
        <v>7894</v>
      </c>
      <c r="P22" s="7">
        <v>0.13993972699875901</v>
      </c>
      <c r="Q22" s="8">
        <v>1734</v>
      </c>
      <c r="R22" s="6">
        <v>1221</v>
      </c>
      <c r="S22" s="7">
        <v>0.15467443628072</v>
      </c>
      <c r="T22" s="7">
        <v>2.16450983868108E-2</v>
      </c>
      <c r="U22" s="7">
        <v>3.0739230632866502E-2</v>
      </c>
      <c r="V22" s="7">
        <v>0.12833987121604601</v>
      </c>
      <c r="W22" s="9">
        <v>2.2000000000000002</v>
      </c>
      <c r="X22" s="38"/>
      <c r="Y22" s="1"/>
      <c r="Z22" s="1"/>
    </row>
    <row r="23" spans="1:26">
      <c r="A23" s="116"/>
      <c r="B23" s="116"/>
      <c r="C23" s="116"/>
      <c r="D23" s="119" t="s">
        <v>78</v>
      </c>
      <c r="E23" s="120"/>
      <c r="F23" s="5">
        <v>44280.646009571799</v>
      </c>
      <c r="G23" s="39" t="s">
        <v>84</v>
      </c>
      <c r="H23" s="40">
        <f>13</f>
        <v>13</v>
      </c>
      <c r="I23" s="41">
        <f t="shared" si="3"/>
        <v>7.4971164936562858E-3</v>
      </c>
      <c r="J23" s="41">
        <f t="shared" si="4"/>
        <v>2.3045559297996809E-4</v>
      </c>
      <c r="K23" s="6">
        <v>57554</v>
      </c>
      <c r="L23" s="6">
        <v>56410</v>
      </c>
      <c r="M23" s="7">
        <v>0.98012301490773901</v>
      </c>
      <c r="N23" s="8">
        <v>13511</v>
      </c>
      <c r="O23" s="6">
        <v>7894</v>
      </c>
      <c r="P23" s="7">
        <v>0.13993972699875901</v>
      </c>
      <c r="Q23" s="8">
        <v>1734</v>
      </c>
      <c r="R23" s="6">
        <v>1221</v>
      </c>
      <c r="S23" s="7">
        <v>0.15467443628072</v>
      </c>
      <c r="T23" s="7">
        <v>2.16450983868108E-2</v>
      </c>
      <c r="U23" s="7">
        <v>3.0739230632866502E-2</v>
      </c>
      <c r="V23" s="7">
        <v>0.12833987121604601</v>
      </c>
      <c r="W23" s="9">
        <v>2.2000000000000002</v>
      </c>
      <c r="X23" s="38"/>
      <c r="Y23" s="1"/>
      <c r="Z23" s="1"/>
    </row>
    <row r="24" spans="1:26">
      <c r="A24" s="116"/>
      <c r="B24" s="116"/>
      <c r="C24" s="116"/>
      <c r="D24" s="119" t="s">
        <v>78</v>
      </c>
      <c r="E24" s="120"/>
      <c r="F24" s="5">
        <v>44280.646009571799</v>
      </c>
      <c r="G24" s="39" t="s">
        <v>62</v>
      </c>
      <c r="H24" s="40">
        <f>37</f>
        <v>37</v>
      </c>
      <c r="I24" s="41">
        <f t="shared" si="3"/>
        <v>2.1337946943483274E-2</v>
      </c>
      <c r="J24" s="41">
        <f t="shared" si="4"/>
        <v>6.5591207232760151E-4</v>
      </c>
      <c r="K24" s="6">
        <v>57554</v>
      </c>
      <c r="L24" s="6">
        <v>56410</v>
      </c>
      <c r="M24" s="7">
        <v>0.98012301490773901</v>
      </c>
      <c r="N24" s="8">
        <v>13511</v>
      </c>
      <c r="O24" s="6">
        <v>7894</v>
      </c>
      <c r="P24" s="7">
        <v>0.13993972699875901</v>
      </c>
      <c r="Q24" s="8">
        <v>1734</v>
      </c>
      <c r="R24" s="6">
        <v>1221</v>
      </c>
      <c r="S24" s="7">
        <v>0.15467443628072</v>
      </c>
      <c r="T24" s="7">
        <v>2.16450983868108E-2</v>
      </c>
      <c r="U24" s="7">
        <v>3.0739230632866502E-2</v>
      </c>
      <c r="V24" s="7">
        <v>0.12833987121604601</v>
      </c>
      <c r="W24" s="9">
        <v>2.2000000000000002</v>
      </c>
      <c r="X24" s="38"/>
      <c r="Y24" s="1"/>
      <c r="Z24" s="1"/>
    </row>
    <row r="25" spans="1:26">
      <c r="A25" s="116"/>
      <c r="B25" s="116"/>
      <c r="C25" s="116"/>
      <c r="D25" s="119" t="s">
        <v>78</v>
      </c>
      <c r="E25" s="120"/>
      <c r="F25" s="5">
        <v>44280.646009571799</v>
      </c>
      <c r="G25" s="39" t="s">
        <v>45</v>
      </c>
      <c r="H25" s="40">
        <f>12</f>
        <v>12</v>
      </c>
      <c r="I25" s="41">
        <f t="shared" si="3"/>
        <v>6.920415224913495E-3</v>
      </c>
      <c r="J25" s="41">
        <f t="shared" si="4"/>
        <v>2.1272823967381671E-4</v>
      </c>
      <c r="K25" s="6">
        <v>57554</v>
      </c>
      <c r="L25" s="6">
        <v>56410</v>
      </c>
      <c r="M25" s="7">
        <v>0.98012301490773901</v>
      </c>
      <c r="N25" s="8">
        <v>13511</v>
      </c>
      <c r="O25" s="6">
        <v>7894</v>
      </c>
      <c r="P25" s="7">
        <v>0.13993972699875901</v>
      </c>
      <c r="Q25" s="8">
        <v>1734</v>
      </c>
      <c r="R25" s="6">
        <v>1221</v>
      </c>
      <c r="S25" s="7">
        <v>0.15467443628072</v>
      </c>
      <c r="T25" s="7">
        <v>2.16450983868108E-2</v>
      </c>
      <c r="U25" s="7">
        <v>3.0739230632866502E-2</v>
      </c>
      <c r="V25" s="7">
        <v>0.12833987121604601</v>
      </c>
      <c r="W25" s="9">
        <v>2.2000000000000002</v>
      </c>
      <c r="X25" s="38"/>
      <c r="Y25" s="1"/>
      <c r="Z25" s="1"/>
    </row>
    <row r="26" spans="1:26" ht="26.4">
      <c r="A26" s="116"/>
      <c r="B26" s="116"/>
      <c r="C26" s="116"/>
      <c r="D26" s="119" t="s">
        <v>78</v>
      </c>
      <c r="E26" s="120"/>
      <c r="F26" s="5">
        <v>44280.646009571799</v>
      </c>
      <c r="G26" s="39" t="s">
        <v>75</v>
      </c>
      <c r="H26" s="40">
        <f>14</f>
        <v>14</v>
      </c>
      <c r="I26" s="41">
        <f t="shared" si="3"/>
        <v>8.0738177623990767E-3</v>
      </c>
      <c r="J26" s="41">
        <f t="shared" si="4"/>
        <v>2.4818294628611951E-4</v>
      </c>
      <c r="K26" s="6">
        <v>57554</v>
      </c>
      <c r="L26" s="6">
        <v>56410</v>
      </c>
      <c r="M26" s="7">
        <v>0.98012301490773901</v>
      </c>
      <c r="N26" s="8">
        <v>13511</v>
      </c>
      <c r="O26" s="6">
        <v>7894</v>
      </c>
      <c r="P26" s="7">
        <v>0.13993972699875901</v>
      </c>
      <c r="Q26" s="8">
        <v>1734</v>
      </c>
      <c r="R26" s="6">
        <v>1221</v>
      </c>
      <c r="S26" s="7">
        <v>0.15467443628072</v>
      </c>
      <c r="T26" s="7">
        <v>2.16450983868108E-2</v>
      </c>
      <c r="U26" s="7">
        <v>3.0739230632866502E-2</v>
      </c>
      <c r="V26" s="7">
        <v>0.12833987121604601</v>
      </c>
      <c r="W26" s="9">
        <v>2.2000000000000002</v>
      </c>
      <c r="X26" s="38"/>
      <c r="Y26" s="1"/>
      <c r="Z26" s="1"/>
    </row>
    <row r="27" spans="1:26">
      <c r="A27" s="116"/>
      <c r="B27" s="116"/>
      <c r="C27" s="116"/>
      <c r="D27" s="119" t="s">
        <v>78</v>
      </c>
      <c r="E27" s="120"/>
      <c r="F27" s="5">
        <v>44280.646009571799</v>
      </c>
      <c r="G27" s="39" t="s">
        <v>82</v>
      </c>
      <c r="H27" s="40">
        <f>3</f>
        <v>3</v>
      </c>
      <c r="I27" s="41">
        <f t="shared" si="3"/>
        <v>1.7301038062283738E-3</v>
      </c>
      <c r="J27" s="41">
        <f t="shared" si="4"/>
        <v>5.3182059918454177E-5</v>
      </c>
      <c r="K27" s="6">
        <v>57554</v>
      </c>
      <c r="L27" s="6">
        <v>56410</v>
      </c>
      <c r="M27" s="7">
        <v>0.98012301490773901</v>
      </c>
      <c r="N27" s="8">
        <v>13511</v>
      </c>
      <c r="O27" s="6">
        <v>7894</v>
      </c>
      <c r="P27" s="7">
        <v>0.13993972699875901</v>
      </c>
      <c r="Q27" s="8">
        <v>1734</v>
      </c>
      <c r="R27" s="6">
        <v>1221</v>
      </c>
      <c r="S27" s="7">
        <v>0.15467443628072</v>
      </c>
      <c r="T27" s="7">
        <v>2.16450983868108E-2</v>
      </c>
      <c r="U27" s="7">
        <v>3.0739230632866502E-2</v>
      </c>
      <c r="V27" s="7">
        <v>0.12833987121604601</v>
      </c>
      <c r="W27" s="9">
        <v>2.2000000000000002</v>
      </c>
      <c r="X27" s="38"/>
      <c r="Y27" s="1"/>
      <c r="Z27" s="1"/>
    </row>
    <row r="28" spans="1:26" ht="20.399999999999999">
      <c r="A28" s="116"/>
      <c r="B28" s="116"/>
      <c r="C28" s="116"/>
      <c r="D28" s="121" t="s">
        <v>0</v>
      </c>
      <c r="E28" s="11" t="s">
        <v>23</v>
      </c>
      <c r="F28" s="12" t="s">
        <v>0</v>
      </c>
      <c r="G28" s="12"/>
      <c r="H28" s="12"/>
      <c r="I28" s="12"/>
      <c r="J28" s="12"/>
      <c r="K28" s="13">
        <v>57419</v>
      </c>
      <c r="L28" s="13">
        <v>56275</v>
      </c>
      <c r="M28" s="14">
        <v>0.98007628137027802</v>
      </c>
      <c r="N28" s="15">
        <v>13452</v>
      </c>
      <c r="O28" s="13">
        <v>7853</v>
      </c>
      <c r="P28" s="14">
        <v>0.139546868058641</v>
      </c>
      <c r="Q28" s="15">
        <v>1726</v>
      </c>
      <c r="R28" s="13">
        <v>1217</v>
      </c>
      <c r="S28" s="14">
        <v>0.15497262192792599</v>
      </c>
      <c r="T28" s="14">
        <v>2.1625944024877799E-2</v>
      </c>
      <c r="U28" s="14">
        <v>3.06708129720124E-2</v>
      </c>
      <c r="V28" s="14">
        <v>0.12830805828129599</v>
      </c>
      <c r="W28" s="12">
        <v>2.2000000000000002</v>
      </c>
      <c r="X28" s="12" t="s">
        <v>79</v>
      </c>
      <c r="Y28" s="1"/>
      <c r="Z28" s="1"/>
    </row>
    <row r="29" spans="1:26" ht="20.399999999999999">
      <c r="A29" s="116"/>
      <c r="B29" s="116"/>
      <c r="C29" s="117"/>
      <c r="D29" s="123"/>
      <c r="E29" s="11" t="s">
        <v>25</v>
      </c>
      <c r="F29" s="12" t="s">
        <v>0</v>
      </c>
      <c r="G29" s="12"/>
      <c r="H29" s="12"/>
      <c r="I29" s="12"/>
      <c r="J29" s="12"/>
      <c r="K29" s="13">
        <v>135</v>
      </c>
      <c r="L29" s="13">
        <v>135</v>
      </c>
      <c r="M29" s="14">
        <v>1</v>
      </c>
      <c r="N29" s="15">
        <v>59</v>
      </c>
      <c r="O29" s="13">
        <v>41</v>
      </c>
      <c r="P29" s="14">
        <v>0.30370370370370398</v>
      </c>
      <c r="Q29" s="15">
        <v>8</v>
      </c>
      <c r="R29" s="13">
        <v>4</v>
      </c>
      <c r="S29" s="14">
        <v>9.7560975609756101E-2</v>
      </c>
      <c r="T29" s="14">
        <v>2.96296296296296E-2</v>
      </c>
      <c r="U29" s="14">
        <v>5.9259259259259303E-2</v>
      </c>
      <c r="V29" s="14">
        <v>0.13559322033898299</v>
      </c>
      <c r="W29" s="12">
        <v>2.2000000000000002</v>
      </c>
      <c r="X29" s="12" t="s">
        <v>79</v>
      </c>
      <c r="Y29" s="1"/>
      <c r="Z29" s="1"/>
    </row>
    <row r="30" spans="1:26">
      <c r="A30" s="116"/>
      <c r="B30" s="117"/>
      <c r="C30" s="127" t="s">
        <v>38</v>
      </c>
      <c r="D30" s="125"/>
      <c r="E30" s="114"/>
      <c r="F30" s="51" t="s">
        <v>0</v>
      </c>
      <c r="G30" s="51"/>
      <c r="H30" s="51"/>
      <c r="I30" s="51"/>
      <c r="J30" s="51"/>
      <c r="K30" s="17">
        <v>115303</v>
      </c>
      <c r="L30" s="17">
        <v>113234</v>
      </c>
      <c r="M30" s="18">
        <v>0.98205597425912605</v>
      </c>
      <c r="N30" s="19">
        <v>27584</v>
      </c>
      <c r="O30" s="17">
        <v>15760</v>
      </c>
      <c r="P30" s="18">
        <v>0.13918081141706601</v>
      </c>
      <c r="Q30" s="19">
        <v>3407</v>
      </c>
      <c r="R30" s="17">
        <v>2326</v>
      </c>
      <c r="S30" s="18">
        <v>0.14758883248731</v>
      </c>
      <c r="T30" s="18">
        <v>2.05415334616811E-2</v>
      </c>
      <c r="U30" s="18">
        <v>3.0088136072204501E-2</v>
      </c>
      <c r="V30" s="18">
        <v>0.12351363109048701</v>
      </c>
      <c r="W30" s="51" t="s">
        <v>0</v>
      </c>
      <c r="X30" s="51" t="s">
        <v>0</v>
      </c>
      <c r="Y30" s="1"/>
      <c r="Z30" s="1"/>
    </row>
    <row r="31" spans="1:26">
      <c r="A31" s="117"/>
      <c r="B31" s="128" t="s">
        <v>80</v>
      </c>
      <c r="C31" s="125"/>
      <c r="D31" s="125"/>
      <c r="E31" s="114"/>
      <c r="F31" s="20" t="s">
        <v>0</v>
      </c>
      <c r="G31" s="20"/>
      <c r="H31" s="20"/>
      <c r="I31" s="20"/>
      <c r="J31" s="20"/>
      <c r="K31" s="21">
        <v>115303</v>
      </c>
      <c r="L31" s="21">
        <v>113234</v>
      </c>
      <c r="M31" s="22">
        <v>0.98205597425912605</v>
      </c>
      <c r="N31" s="23">
        <v>27584</v>
      </c>
      <c r="O31" s="21">
        <v>15760</v>
      </c>
      <c r="P31" s="22">
        <v>0.13918081141706601</v>
      </c>
      <c r="Q31" s="23">
        <v>3407</v>
      </c>
      <c r="R31" s="21">
        <v>2326</v>
      </c>
      <c r="S31" s="22">
        <v>0.14758883248731</v>
      </c>
      <c r="T31" s="22">
        <v>2.05415334616811E-2</v>
      </c>
      <c r="U31" s="22">
        <v>3.0088136072204501E-2</v>
      </c>
      <c r="V31" s="22">
        <v>0.12351363109048701</v>
      </c>
      <c r="W31" s="20" t="s">
        <v>0</v>
      </c>
      <c r="X31" s="20" t="s">
        <v>0</v>
      </c>
      <c r="Y31" s="1"/>
      <c r="Z31" s="1"/>
    </row>
    <row r="32" spans="1:26">
      <c r="A32" s="124" t="s">
        <v>39</v>
      </c>
      <c r="B32" s="125"/>
      <c r="C32" s="125"/>
      <c r="D32" s="125"/>
      <c r="E32" s="114"/>
      <c r="F32" s="49" t="s">
        <v>0</v>
      </c>
      <c r="G32" s="49"/>
      <c r="H32" s="49"/>
      <c r="I32" s="49"/>
      <c r="J32" s="49"/>
      <c r="K32" s="25">
        <v>115303</v>
      </c>
      <c r="L32" s="25">
        <v>113234</v>
      </c>
      <c r="M32" s="26">
        <v>0.98205597425912605</v>
      </c>
      <c r="N32" s="27">
        <v>27584</v>
      </c>
      <c r="O32" s="25">
        <v>15760</v>
      </c>
      <c r="P32" s="26">
        <v>0.13918081141706601</v>
      </c>
      <c r="Q32" s="27">
        <v>3407</v>
      </c>
      <c r="R32" s="25">
        <v>2326</v>
      </c>
      <c r="S32" s="26">
        <v>0.14758883248731</v>
      </c>
      <c r="T32" s="26">
        <v>2.05415334616811E-2</v>
      </c>
      <c r="U32" s="26">
        <v>3.0088136072204501E-2</v>
      </c>
      <c r="V32" s="26">
        <v>0.12351363109048701</v>
      </c>
      <c r="W32" s="49" t="s">
        <v>0</v>
      </c>
      <c r="X32" s="49" t="s">
        <v>0</v>
      </c>
      <c r="Y32" s="1"/>
      <c r="Z32" s="1"/>
    </row>
    <row r="33" spans="1:26">
      <c r="A33" s="126" t="s">
        <v>81</v>
      </c>
      <c r="B33" s="125"/>
      <c r="C33" s="125"/>
      <c r="D33" s="125"/>
      <c r="E33" s="114"/>
      <c r="F33" s="50" t="s">
        <v>0</v>
      </c>
      <c r="G33" s="50"/>
      <c r="H33" s="50"/>
      <c r="I33" s="50"/>
      <c r="J33" s="50"/>
      <c r="K33" s="29">
        <v>115303</v>
      </c>
      <c r="L33" s="29">
        <v>113234</v>
      </c>
      <c r="M33" s="30">
        <v>0.98205597425912605</v>
      </c>
      <c r="N33" s="31">
        <v>27584</v>
      </c>
      <c r="O33" s="29">
        <v>15760</v>
      </c>
      <c r="P33" s="30">
        <v>0.13918081141706601</v>
      </c>
      <c r="Q33" s="31">
        <v>3407</v>
      </c>
      <c r="R33" s="29">
        <v>2326</v>
      </c>
      <c r="S33" s="30">
        <v>0.14758883248731</v>
      </c>
      <c r="T33" s="30">
        <v>2.05415334616811E-2</v>
      </c>
      <c r="U33" s="30">
        <v>3.0088136072204501E-2</v>
      </c>
      <c r="V33" s="30">
        <v>0.12351363109048701</v>
      </c>
      <c r="W33" s="50" t="s">
        <v>0</v>
      </c>
      <c r="X33" s="50" t="s">
        <v>0</v>
      </c>
      <c r="Y33" s="1"/>
      <c r="Z33" s="1"/>
    </row>
    <row r="34" spans="1:26" ht="0" hidden="1" customHeight="1"/>
  </sheetData>
  <autoFilter ref="A3:X3" xr:uid="{00000000-0009-0000-0000-000002000000}">
    <filterColumn colId="3" showButton="0"/>
  </autoFilter>
  <mergeCells count="33">
    <mergeCell ref="D10:E10"/>
    <mergeCell ref="A2:E2"/>
    <mergeCell ref="D3:E3"/>
    <mergeCell ref="A4:A31"/>
    <mergeCell ref="B4:B30"/>
    <mergeCell ref="C4:C29"/>
    <mergeCell ref="D4:E4"/>
    <mergeCell ref="D15:D16"/>
    <mergeCell ref="D17:E17"/>
    <mergeCell ref="D28:D29"/>
    <mergeCell ref="D5:E5"/>
    <mergeCell ref="D6:E6"/>
    <mergeCell ref="D7:E7"/>
    <mergeCell ref="D8:E8"/>
    <mergeCell ref="D9:E9"/>
    <mergeCell ref="D19:E19"/>
    <mergeCell ref="D20:E20"/>
    <mergeCell ref="D21:E21"/>
    <mergeCell ref="D22:E22"/>
    <mergeCell ref="D23:E23"/>
    <mergeCell ref="D24:E24"/>
    <mergeCell ref="D11:E11"/>
    <mergeCell ref="D12:E12"/>
    <mergeCell ref="D13:E13"/>
    <mergeCell ref="D14:E14"/>
    <mergeCell ref="D18:E18"/>
    <mergeCell ref="D25:E25"/>
    <mergeCell ref="C30:E30"/>
    <mergeCell ref="B31:E31"/>
    <mergeCell ref="A32:E32"/>
    <mergeCell ref="A33:E33"/>
    <mergeCell ref="D26:E26"/>
    <mergeCell ref="D27:E27"/>
  </mergeCells>
  <hyperlinks>
    <hyperlink ref="D4" r:id="rId1" xr:uid="{00000000-0004-0000-0200-000000000000}"/>
    <hyperlink ref="E15" r:id="rId2" xr:uid="{00000000-0004-0000-0200-000001000000}"/>
    <hyperlink ref="E16" r:id="rId3" xr:uid="{00000000-0004-0000-0200-000002000000}"/>
    <hyperlink ref="D17" r:id="rId4" xr:uid="{00000000-0004-0000-0200-000003000000}"/>
    <hyperlink ref="E28" r:id="rId5" xr:uid="{00000000-0004-0000-0200-000004000000}"/>
    <hyperlink ref="E29" r:id="rId6" xr:uid="{00000000-0004-0000-0200-000005000000}"/>
    <hyperlink ref="D5" r:id="rId7" xr:uid="{00000000-0004-0000-0200-000006000000}"/>
    <hyperlink ref="D6" r:id="rId8" xr:uid="{00000000-0004-0000-0200-000007000000}"/>
    <hyperlink ref="D7" r:id="rId9" xr:uid="{00000000-0004-0000-0200-000008000000}"/>
    <hyperlink ref="D8" r:id="rId10" xr:uid="{00000000-0004-0000-0200-000009000000}"/>
    <hyperlink ref="D9" r:id="rId11" xr:uid="{00000000-0004-0000-0200-00000A000000}"/>
    <hyperlink ref="D10" r:id="rId12" xr:uid="{00000000-0004-0000-0200-00000B000000}"/>
    <hyperlink ref="D11" r:id="rId13" xr:uid="{00000000-0004-0000-0200-00000C000000}"/>
    <hyperlink ref="D12" r:id="rId14" xr:uid="{00000000-0004-0000-0200-00000D000000}"/>
    <hyperlink ref="D13" r:id="rId15" xr:uid="{00000000-0004-0000-0200-00000E000000}"/>
    <hyperlink ref="D14" r:id="rId16" xr:uid="{00000000-0004-0000-0200-00000F000000}"/>
    <hyperlink ref="D18" r:id="rId17" xr:uid="{00000000-0004-0000-0200-000010000000}"/>
    <hyperlink ref="D19" r:id="rId18" xr:uid="{00000000-0004-0000-0200-000011000000}"/>
    <hyperlink ref="D20" r:id="rId19" xr:uid="{00000000-0004-0000-0200-000012000000}"/>
    <hyperlink ref="D21" r:id="rId20" xr:uid="{00000000-0004-0000-0200-000013000000}"/>
    <hyperlink ref="D22" r:id="rId21" xr:uid="{00000000-0004-0000-0200-000014000000}"/>
    <hyperlink ref="D23" r:id="rId22" xr:uid="{00000000-0004-0000-0200-000015000000}"/>
    <hyperlink ref="D24" r:id="rId23" xr:uid="{00000000-0004-0000-0200-000016000000}"/>
    <hyperlink ref="D25" r:id="rId24" xr:uid="{00000000-0004-0000-0200-000017000000}"/>
    <hyperlink ref="D26" r:id="rId25" xr:uid="{00000000-0004-0000-0200-000018000000}"/>
    <hyperlink ref="D27" r:id="rId26" xr:uid="{00000000-0004-0000-0200-000019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5"/>
  <sheetViews>
    <sheetView workbookViewId="0">
      <selection activeCell="G6" sqref="G6:J13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7" customFormat="1" ht="42.9" customHeight="1">
      <c r="A2" s="111" t="s">
        <v>91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57" t="s">
        <v>1</v>
      </c>
      <c r="B3" s="4" t="s">
        <v>2</v>
      </c>
      <c r="C3" s="57" t="s">
        <v>3</v>
      </c>
      <c r="D3" s="113" t="s">
        <v>4</v>
      </c>
      <c r="E3" s="114"/>
      <c r="F3" s="4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>
      <c r="A4" s="115" t="s">
        <v>20</v>
      </c>
      <c r="B4" s="118">
        <v>44287</v>
      </c>
      <c r="C4" s="115" t="s">
        <v>21</v>
      </c>
      <c r="D4" s="119" t="s">
        <v>86</v>
      </c>
      <c r="E4" s="120"/>
      <c r="F4" s="5">
        <v>44295.604342974497</v>
      </c>
      <c r="G4" s="5"/>
      <c r="H4" s="5"/>
      <c r="I4" s="5"/>
      <c r="J4" s="5"/>
      <c r="K4" s="6">
        <v>25634</v>
      </c>
      <c r="L4" s="6">
        <v>25593</v>
      </c>
      <c r="M4" s="7">
        <v>0.998400561753921</v>
      </c>
      <c r="N4" s="8">
        <v>13342</v>
      </c>
      <c r="O4" s="6">
        <v>7515</v>
      </c>
      <c r="P4" s="7">
        <v>0.29363497831438301</v>
      </c>
      <c r="Q4" s="8">
        <v>1830</v>
      </c>
      <c r="R4" s="6">
        <v>1259</v>
      </c>
      <c r="S4" s="7">
        <v>0.16753160345974699</v>
      </c>
      <c r="T4" s="7">
        <v>4.9193138748876597E-2</v>
      </c>
      <c r="U4" s="7">
        <v>7.15039268549994E-2</v>
      </c>
      <c r="V4" s="7">
        <v>0.13716084545045701</v>
      </c>
      <c r="W4" s="9">
        <v>2.2999999999999998</v>
      </c>
      <c r="X4" s="10"/>
      <c r="Y4" s="1"/>
      <c r="Z4" s="1"/>
    </row>
    <row r="5" spans="1:26">
      <c r="A5" s="129"/>
      <c r="B5" s="130"/>
      <c r="C5" s="129"/>
      <c r="D5" s="119" t="s">
        <v>86</v>
      </c>
      <c r="E5" s="120"/>
      <c r="F5" s="5">
        <v>44295.604342974497</v>
      </c>
      <c r="G5" s="39" t="s">
        <v>85</v>
      </c>
      <c r="H5" s="40">
        <v>24</v>
      </c>
      <c r="I5" s="41">
        <f t="shared" ref="I5:I14" si="0">H5/Q4</f>
        <v>1.3114754098360656E-2</v>
      </c>
      <c r="J5" s="41">
        <f>+H5/L$4</f>
        <v>9.377564177704841E-4</v>
      </c>
      <c r="K5" s="6">
        <v>25634</v>
      </c>
      <c r="L5" s="6">
        <v>25593</v>
      </c>
      <c r="M5" s="7">
        <v>0.998400561753921</v>
      </c>
      <c r="N5" s="8">
        <v>13342</v>
      </c>
      <c r="O5" s="6">
        <v>7515</v>
      </c>
      <c r="P5" s="7">
        <v>0.29363497831438301</v>
      </c>
      <c r="Q5" s="8">
        <v>1830</v>
      </c>
      <c r="R5" s="6">
        <v>1259</v>
      </c>
      <c r="S5" s="7">
        <v>0.16753160345974699</v>
      </c>
      <c r="T5" s="7">
        <v>4.9193138748876597E-2</v>
      </c>
      <c r="U5" s="7">
        <v>7.15039268549994E-2</v>
      </c>
      <c r="V5" s="7">
        <v>0.13716084545045701</v>
      </c>
      <c r="W5" s="9">
        <v>2.2999999999999998</v>
      </c>
      <c r="X5" s="58"/>
      <c r="Y5" s="1"/>
      <c r="Z5" s="1"/>
    </row>
    <row r="6" spans="1:26">
      <c r="A6" s="129"/>
      <c r="B6" s="130"/>
      <c r="C6" s="129"/>
      <c r="D6" s="119" t="s">
        <v>86</v>
      </c>
      <c r="E6" s="120"/>
      <c r="F6" s="5">
        <v>44295.604342974497</v>
      </c>
      <c r="G6" s="39" t="s">
        <v>84</v>
      </c>
      <c r="H6" s="40">
        <v>30</v>
      </c>
      <c r="I6" s="41">
        <f t="shared" si="0"/>
        <v>1.6393442622950821E-2</v>
      </c>
      <c r="J6" s="41">
        <f t="shared" ref="J6:J14" si="1">+H6/L$4</f>
        <v>1.1721955222131052E-3</v>
      </c>
      <c r="K6" s="6">
        <v>25634</v>
      </c>
      <c r="L6" s="6">
        <v>25593</v>
      </c>
      <c r="M6" s="7">
        <v>0.998400561753921</v>
      </c>
      <c r="N6" s="8">
        <v>13342</v>
      </c>
      <c r="O6" s="6">
        <v>7515</v>
      </c>
      <c r="P6" s="7">
        <v>0.29363497831438301</v>
      </c>
      <c r="Q6" s="8">
        <v>1830</v>
      </c>
      <c r="R6" s="6">
        <v>1259</v>
      </c>
      <c r="S6" s="7">
        <v>0.16753160345974699</v>
      </c>
      <c r="T6" s="7">
        <v>4.9193138748876597E-2</v>
      </c>
      <c r="U6" s="7">
        <v>7.15039268549994E-2</v>
      </c>
      <c r="V6" s="7">
        <v>0.13716084545045701</v>
      </c>
      <c r="W6" s="9">
        <v>2.2999999999999998</v>
      </c>
      <c r="X6" s="58"/>
      <c r="Y6" s="1"/>
      <c r="Z6" s="1"/>
    </row>
    <row r="7" spans="1:26">
      <c r="A7" s="129"/>
      <c r="B7" s="130"/>
      <c r="C7" s="129"/>
      <c r="D7" s="119" t="s">
        <v>86</v>
      </c>
      <c r="E7" s="120"/>
      <c r="F7" s="5">
        <v>44295.604342974497</v>
      </c>
      <c r="G7" s="39" t="s">
        <v>93</v>
      </c>
      <c r="H7" s="40">
        <v>4</v>
      </c>
      <c r="I7" s="41">
        <f t="shared" si="0"/>
        <v>2.185792349726776E-3</v>
      </c>
      <c r="J7" s="41">
        <f t="shared" si="1"/>
        <v>1.5629273629508069E-4</v>
      </c>
      <c r="K7" s="6">
        <v>25634</v>
      </c>
      <c r="L7" s="6">
        <v>25593</v>
      </c>
      <c r="M7" s="7">
        <v>0.998400561753921</v>
      </c>
      <c r="N7" s="8">
        <v>13342</v>
      </c>
      <c r="O7" s="6">
        <v>7515</v>
      </c>
      <c r="P7" s="7">
        <v>0.29363497831438301</v>
      </c>
      <c r="Q7" s="8">
        <v>1830</v>
      </c>
      <c r="R7" s="6">
        <v>1259</v>
      </c>
      <c r="S7" s="7">
        <v>0.16753160345974699</v>
      </c>
      <c r="T7" s="7">
        <v>4.9193138748876597E-2</v>
      </c>
      <c r="U7" s="7">
        <v>7.15039268549994E-2</v>
      </c>
      <c r="V7" s="7">
        <v>0.13716084545045701</v>
      </c>
      <c r="W7" s="9">
        <v>2.2999999999999998</v>
      </c>
      <c r="X7" s="58"/>
      <c r="Y7" s="1"/>
      <c r="Z7" s="1"/>
    </row>
    <row r="8" spans="1:26">
      <c r="A8" s="129"/>
      <c r="B8" s="130"/>
      <c r="C8" s="129"/>
      <c r="D8" s="119" t="s">
        <v>86</v>
      </c>
      <c r="E8" s="120"/>
      <c r="F8" s="5">
        <v>44295.604342974497</v>
      </c>
      <c r="G8" s="39" t="s">
        <v>94</v>
      </c>
      <c r="H8" s="40">
        <f>33</f>
        <v>33</v>
      </c>
      <c r="I8" s="41">
        <f t="shared" si="0"/>
        <v>1.8032786885245903E-2</v>
      </c>
      <c r="J8" s="41">
        <f t="shared" si="1"/>
        <v>1.2894150744344156E-3</v>
      </c>
      <c r="K8" s="6">
        <v>25634</v>
      </c>
      <c r="L8" s="6">
        <v>25593</v>
      </c>
      <c r="M8" s="7">
        <v>0.998400561753921</v>
      </c>
      <c r="N8" s="8">
        <v>13342</v>
      </c>
      <c r="O8" s="6">
        <v>7515</v>
      </c>
      <c r="P8" s="7">
        <v>0.29363497831438301</v>
      </c>
      <c r="Q8" s="8">
        <v>1830</v>
      </c>
      <c r="R8" s="6">
        <v>1259</v>
      </c>
      <c r="S8" s="7">
        <v>0.16753160345974699</v>
      </c>
      <c r="T8" s="7">
        <v>4.9193138748876597E-2</v>
      </c>
      <c r="U8" s="7">
        <v>7.15039268549994E-2</v>
      </c>
      <c r="V8" s="7">
        <v>0.13716084545045701</v>
      </c>
      <c r="W8" s="9">
        <v>2.2999999999999998</v>
      </c>
      <c r="X8" s="58"/>
      <c r="Y8" s="1"/>
      <c r="Z8" s="1"/>
    </row>
    <row r="9" spans="1:26">
      <c r="A9" s="129"/>
      <c r="B9" s="130"/>
      <c r="C9" s="129"/>
      <c r="D9" s="119" t="s">
        <v>86</v>
      </c>
      <c r="E9" s="120"/>
      <c r="F9" s="5">
        <v>44295.604342974497</v>
      </c>
      <c r="G9" s="39" t="s">
        <v>45</v>
      </c>
      <c r="H9" s="40">
        <v>14</v>
      </c>
      <c r="I9" s="41">
        <f t="shared" si="0"/>
        <v>7.6502732240437158E-3</v>
      </c>
      <c r="J9" s="41">
        <f t="shared" si="1"/>
        <v>5.4702457703278235E-4</v>
      </c>
      <c r="K9" s="6">
        <v>25634</v>
      </c>
      <c r="L9" s="6">
        <v>25593</v>
      </c>
      <c r="M9" s="7">
        <v>0.998400561753921</v>
      </c>
      <c r="N9" s="8">
        <v>13342</v>
      </c>
      <c r="O9" s="6">
        <v>7515</v>
      </c>
      <c r="P9" s="7">
        <v>0.29363497831438301</v>
      </c>
      <c r="Q9" s="8">
        <v>1830</v>
      </c>
      <c r="R9" s="6">
        <v>1259</v>
      </c>
      <c r="S9" s="7">
        <v>0.16753160345974699</v>
      </c>
      <c r="T9" s="7">
        <v>4.9193138748876597E-2</v>
      </c>
      <c r="U9" s="7">
        <v>7.15039268549994E-2</v>
      </c>
      <c r="V9" s="7">
        <v>0.13716084545045701</v>
      </c>
      <c r="W9" s="9">
        <v>2.2999999999999998</v>
      </c>
      <c r="X9" s="58"/>
      <c r="Y9" s="1"/>
      <c r="Z9" s="1"/>
    </row>
    <row r="10" spans="1:26" ht="26.4">
      <c r="A10" s="129"/>
      <c r="B10" s="130"/>
      <c r="C10" s="129"/>
      <c r="D10" s="119" t="s">
        <v>86</v>
      </c>
      <c r="E10" s="120"/>
      <c r="F10" s="5">
        <v>44295.604342974497</v>
      </c>
      <c r="G10" s="39" t="s">
        <v>62</v>
      </c>
      <c r="H10" s="40">
        <v>30</v>
      </c>
      <c r="I10" s="41">
        <f t="shared" si="0"/>
        <v>1.6393442622950821E-2</v>
      </c>
      <c r="J10" s="41">
        <f t="shared" si="1"/>
        <v>1.1721955222131052E-3</v>
      </c>
      <c r="K10" s="6">
        <v>25634</v>
      </c>
      <c r="L10" s="6">
        <v>25593</v>
      </c>
      <c r="M10" s="7">
        <v>0.998400561753921</v>
      </c>
      <c r="N10" s="8">
        <v>13342</v>
      </c>
      <c r="O10" s="6">
        <v>7515</v>
      </c>
      <c r="P10" s="7">
        <v>0.29363497831438301</v>
      </c>
      <c r="Q10" s="8">
        <v>1830</v>
      </c>
      <c r="R10" s="6">
        <v>1259</v>
      </c>
      <c r="S10" s="7">
        <v>0.16753160345974699</v>
      </c>
      <c r="T10" s="7">
        <v>4.9193138748876597E-2</v>
      </c>
      <c r="U10" s="7">
        <v>7.15039268549994E-2</v>
      </c>
      <c r="V10" s="7">
        <v>0.13716084545045701</v>
      </c>
      <c r="W10" s="9">
        <v>2.2999999999999998</v>
      </c>
      <c r="X10" s="58"/>
      <c r="Y10" s="1"/>
      <c r="Z10" s="1"/>
    </row>
    <row r="11" spans="1:26">
      <c r="A11" s="129"/>
      <c r="B11" s="130"/>
      <c r="C11" s="129"/>
      <c r="D11" s="119" t="s">
        <v>86</v>
      </c>
      <c r="E11" s="120"/>
      <c r="F11" s="5">
        <v>44295.604342974497</v>
      </c>
      <c r="G11" s="39" t="s">
        <v>83</v>
      </c>
      <c r="H11" s="40">
        <v>10</v>
      </c>
      <c r="I11" s="41">
        <f t="shared" si="0"/>
        <v>5.4644808743169399E-3</v>
      </c>
      <c r="J11" s="41">
        <f t="shared" si="1"/>
        <v>3.9073184073770169E-4</v>
      </c>
      <c r="K11" s="6">
        <v>25634</v>
      </c>
      <c r="L11" s="6">
        <v>25593</v>
      </c>
      <c r="M11" s="7">
        <v>0.998400561753921</v>
      </c>
      <c r="N11" s="8">
        <v>13342</v>
      </c>
      <c r="O11" s="6">
        <v>7515</v>
      </c>
      <c r="P11" s="7">
        <v>0.29363497831438301</v>
      </c>
      <c r="Q11" s="8">
        <v>1830</v>
      </c>
      <c r="R11" s="6">
        <v>1259</v>
      </c>
      <c r="S11" s="7">
        <v>0.16753160345974699</v>
      </c>
      <c r="T11" s="7">
        <v>4.9193138748876597E-2</v>
      </c>
      <c r="U11" s="7">
        <v>7.15039268549994E-2</v>
      </c>
      <c r="V11" s="7">
        <v>0.13716084545045701</v>
      </c>
      <c r="W11" s="9">
        <v>2.2999999999999998</v>
      </c>
      <c r="X11" s="58"/>
      <c r="Y11" s="1"/>
      <c r="Z11" s="1"/>
    </row>
    <row r="12" spans="1:26" ht="26.4">
      <c r="A12" s="129"/>
      <c r="B12" s="130"/>
      <c r="C12" s="129"/>
      <c r="D12" s="119" t="s">
        <v>86</v>
      </c>
      <c r="E12" s="120"/>
      <c r="F12" s="5">
        <v>44295.604342974497</v>
      </c>
      <c r="G12" s="39" t="s">
        <v>95</v>
      </c>
      <c r="H12" s="40">
        <v>3</v>
      </c>
      <c r="I12" s="41">
        <f t="shared" si="0"/>
        <v>1.639344262295082E-3</v>
      </c>
      <c r="J12" s="41">
        <f t="shared" si="1"/>
        <v>1.1721955222131051E-4</v>
      </c>
      <c r="K12" s="6">
        <v>25634</v>
      </c>
      <c r="L12" s="6">
        <v>25593</v>
      </c>
      <c r="M12" s="7">
        <v>0.998400561753921</v>
      </c>
      <c r="N12" s="8">
        <v>13342</v>
      </c>
      <c r="O12" s="6">
        <v>7515</v>
      </c>
      <c r="P12" s="7">
        <v>0.29363497831438301</v>
      </c>
      <c r="Q12" s="8">
        <v>1830</v>
      </c>
      <c r="R12" s="6">
        <v>1259</v>
      </c>
      <c r="S12" s="7">
        <v>0.16753160345974699</v>
      </c>
      <c r="T12" s="7">
        <v>4.9193138748876597E-2</v>
      </c>
      <c r="U12" s="7">
        <v>7.15039268549994E-2</v>
      </c>
      <c r="V12" s="7">
        <v>0.13716084545045701</v>
      </c>
      <c r="W12" s="9">
        <v>2.2999999999999998</v>
      </c>
      <c r="X12" s="58"/>
      <c r="Y12" s="1"/>
      <c r="Z12" s="1"/>
    </row>
    <row r="13" spans="1:26">
      <c r="A13" s="129"/>
      <c r="B13" s="130"/>
      <c r="C13" s="129"/>
      <c r="D13" s="119" t="s">
        <v>86</v>
      </c>
      <c r="E13" s="120"/>
      <c r="F13" s="5">
        <v>44295.604342974497</v>
      </c>
      <c r="G13" s="39" t="s">
        <v>47</v>
      </c>
      <c r="H13" s="40">
        <f>18</f>
        <v>18</v>
      </c>
      <c r="I13" s="41">
        <f t="shared" si="0"/>
        <v>9.8360655737704927E-3</v>
      </c>
      <c r="J13" s="41">
        <f t="shared" si="1"/>
        <v>7.0331731332786307E-4</v>
      </c>
      <c r="K13" s="6">
        <v>25634</v>
      </c>
      <c r="L13" s="6">
        <v>25593</v>
      </c>
      <c r="M13" s="7">
        <v>0.998400561753921</v>
      </c>
      <c r="N13" s="8">
        <v>13342</v>
      </c>
      <c r="O13" s="6">
        <v>7515</v>
      </c>
      <c r="P13" s="7">
        <v>0.29363497831438301</v>
      </c>
      <c r="Q13" s="8">
        <v>1830</v>
      </c>
      <c r="R13" s="6">
        <v>1259</v>
      </c>
      <c r="S13" s="7">
        <v>0.16753160345974699</v>
      </c>
      <c r="T13" s="7">
        <v>4.9193138748876597E-2</v>
      </c>
      <c r="U13" s="7">
        <v>7.15039268549994E-2</v>
      </c>
      <c r="V13" s="7">
        <v>0.13716084545045701</v>
      </c>
      <c r="W13" s="9">
        <v>2.2999999999999998</v>
      </c>
      <c r="X13" s="58"/>
      <c r="Y13" s="1"/>
      <c r="Z13" s="1"/>
    </row>
    <row r="14" spans="1:26">
      <c r="A14" s="129"/>
      <c r="B14" s="130"/>
      <c r="C14" s="129"/>
      <c r="D14" s="119" t="s">
        <v>86</v>
      </c>
      <c r="E14" s="120"/>
      <c r="F14" s="5">
        <v>44295.604342974497</v>
      </c>
      <c r="G14" s="39" t="s">
        <v>63</v>
      </c>
      <c r="H14" s="40">
        <v>4</v>
      </c>
      <c r="I14" s="41">
        <f t="shared" si="0"/>
        <v>2.185792349726776E-3</v>
      </c>
      <c r="J14" s="41">
        <f t="shared" si="1"/>
        <v>1.5629273629508069E-4</v>
      </c>
      <c r="K14" s="6">
        <v>25634</v>
      </c>
      <c r="L14" s="6">
        <v>25593</v>
      </c>
      <c r="M14" s="7">
        <v>0.998400561753921</v>
      </c>
      <c r="N14" s="8">
        <v>13342</v>
      </c>
      <c r="O14" s="6">
        <v>7515</v>
      </c>
      <c r="P14" s="7">
        <v>0.29363497831438301</v>
      </c>
      <c r="Q14" s="8">
        <v>1830</v>
      </c>
      <c r="R14" s="6">
        <v>1259</v>
      </c>
      <c r="S14" s="7">
        <v>0.16753160345974699</v>
      </c>
      <c r="T14" s="7">
        <v>4.9193138748876597E-2</v>
      </c>
      <c r="U14" s="7">
        <v>7.15039268549994E-2</v>
      </c>
      <c r="V14" s="7">
        <v>0.13716084545045701</v>
      </c>
      <c r="W14" s="9">
        <v>2.2999999999999998</v>
      </c>
      <c r="X14" s="58"/>
      <c r="Y14" s="1"/>
      <c r="Z14" s="1"/>
    </row>
    <row r="15" spans="1:26">
      <c r="A15" s="129"/>
      <c r="B15" s="130"/>
      <c r="C15" s="129"/>
      <c r="D15" s="119" t="s">
        <v>86</v>
      </c>
      <c r="E15" s="120"/>
      <c r="F15" s="5">
        <v>44295.604342974497</v>
      </c>
      <c r="G15" s="39" t="s">
        <v>96</v>
      </c>
      <c r="H15" s="40">
        <v>9</v>
      </c>
      <c r="I15" s="41">
        <f t="shared" ref="I15" si="2">H15/Q14</f>
        <v>4.9180327868852463E-3</v>
      </c>
      <c r="J15" s="41">
        <f t="shared" ref="J15" si="3">+H15/L$4</f>
        <v>3.5165865666393154E-4</v>
      </c>
      <c r="K15" s="6">
        <v>25634</v>
      </c>
      <c r="L15" s="6">
        <v>25593</v>
      </c>
      <c r="M15" s="7">
        <v>0.998400561753921</v>
      </c>
      <c r="N15" s="8">
        <v>13342</v>
      </c>
      <c r="O15" s="6">
        <v>7515</v>
      </c>
      <c r="P15" s="7">
        <v>0.29363497831438301</v>
      </c>
      <c r="Q15" s="8">
        <v>1830</v>
      </c>
      <c r="R15" s="6">
        <v>1259</v>
      </c>
      <c r="S15" s="7">
        <v>0.16753160345974699</v>
      </c>
      <c r="T15" s="7">
        <v>4.9193138748876597E-2</v>
      </c>
      <c r="U15" s="7">
        <v>7.15039268549994E-2</v>
      </c>
      <c r="V15" s="7">
        <v>0.13716084545045701</v>
      </c>
      <c r="W15" s="9">
        <v>2.2999999999999998</v>
      </c>
      <c r="X15" s="58"/>
      <c r="Y15" s="1"/>
      <c r="Z15" s="1"/>
    </row>
    <row r="16" spans="1:26" ht="20.399999999999999">
      <c r="A16" s="116"/>
      <c r="B16" s="116"/>
      <c r="C16" s="116"/>
      <c r="D16" s="121" t="s">
        <v>0</v>
      </c>
      <c r="E16" s="11" t="s">
        <v>23</v>
      </c>
      <c r="F16" s="12" t="s">
        <v>0</v>
      </c>
      <c r="G16" s="12"/>
      <c r="H16" s="12"/>
      <c r="I16" s="12"/>
      <c r="J16" s="12"/>
      <c r="K16" s="13">
        <v>19533</v>
      </c>
      <c r="L16" s="13">
        <v>19513</v>
      </c>
      <c r="M16" s="14">
        <v>0.99897609174218005</v>
      </c>
      <c r="N16" s="15">
        <v>12318</v>
      </c>
      <c r="O16" s="13">
        <v>6844</v>
      </c>
      <c r="P16" s="14">
        <v>0.35074053195305699</v>
      </c>
      <c r="Q16" s="15">
        <v>1713</v>
      </c>
      <c r="R16" s="13">
        <v>1176</v>
      </c>
      <c r="S16" s="14">
        <v>0.17182933956750401</v>
      </c>
      <c r="T16" s="14">
        <v>6.0267513965048897E-2</v>
      </c>
      <c r="U16" s="14">
        <v>8.7787628760313596E-2</v>
      </c>
      <c r="V16" s="14">
        <v>0.13906478324403301</v>
      </c>
      <c r="W16" s="12">
        <v>2.2999999999999998</v>
      </c>
      <c r="X16" s="12" t="s">
        <v>87</v>
      </c>
      <c r="Y16" s="1"/>
      <c r="Z16" s="1"/>
    </row>
    <row r="17" spans="1:26" ht="20.399999999999999">
      <c r="A17" s="116"/>
      <c r="B17" s="116"/>
      <c r="C17" s="116"/>
      <c r="D17" s="123"/>
      <c r="E17" s="11" t="s">
        <v>25</v>
      </c>
      <c r="F17" s="12" t="s">
        <v>0</v>
      </c>
      <c r="G17" s="12"/>
      <c r="H17" s="12"/>
      <c r="I17" s="12"/>
      <c r="J17" s="12"/>
      <c r="K17" s="13">
        <v>6101</v>
      </c>
      <c r="L17" s="13">
        <v>6080</v>
      </c>
      <c r="M17" s="14">
        <v>0.99655794132109499</v>
      </c>
      <c r="N17" s="15">
        <v>1024</v>
      </c>
      <c r="O17" s="13">
        <v>671</v>
      </c>
      <c r="P17" s="14">
        <v>0.11036184210526299</v>
      </c>
      <c r="Q17" s="15">
        <v>117</v>
      </c>
      <c r="R17" s="13">
        <v>83</v>
      </c>
      <c r="S17" s="14">
        <v>0.123695976154993</v>
      </c>
      <c r="T17" s="14">
        <v>1.3651315789473701E-2</v>
      </c>
      <c r="U17" s="14">
        <v>1.9243421052631601E-2</v>
      </c>
      <c r="V17" s="14">
        <v>0.1142578125</v>
      </c>
      <c r="W17" s="12">
        <v>2.2999999999999998</v>
      </c>
      <c r="X17" s="12" t="s">
        <v>87</v>
      </c>
      <c r="Y17" s="1"/>
      <c r="Z17" s="1"/>
    </row>
    <row r="18" spans="1:26">
      <c r="A18" s="116"/>
      <c r="B18" s="116"/>
      <c r="C18" s="116"/>
      <c r="D18" s="119" t="s">
        <v>88</v>
      </c>
      <c r="E18" s="120"/>
      <c r="F18" s="5">
        <v>44312.691065011597</v>
      </c>
      <c r="G18" s="5"/>
      <c r="H18" s="5"/>
      <c r="I18" s="5"/>
      <c r="J18" s="5"/>
      <c r="K18" s="6">
        <v>3100</v>
      </c>
      <c r="L18" s="6">
        <v>2941</v>
      </c>
      <c r="M18" s="7">
        <v>0.94870967741935497</v>
      </c>
      <c r="N18" s="8">
        <v>2249</v>
      </c>
      <c r="O18" s="6">
        <v>1121</v>
      </c>
      <c r="P18" s="7">
        <v>0.381162869772186</v>
      </c>
      <c r="Q18" s="8">
        <v>453</v>
      </c>
      <c r="R18" s="6">
        <v>290</v>
      </c>
      <c r="S18" s="7">
        <v>0.25869759143621801</v>
      </c>
      <c r="T18" s="7">
        <v>9.8605916354981296E-2</v>
      </c>
      <c r="U18" s="7">
        <v>0.154029241754505</v>
      </c>
      <c r="V18" s="7">
        <v>0.20142285460204501</v>
      </c>
      <c r="W18" s="9">
        <v>3.2</v>
      </c>
      <c r="X18" s="10"/>
      <c r="Y18" s="1"/>
      <c r="Z18" s="1"/>
    </row>
    <row r="19" spans="1:26">
      <c r="A19" s="116"/>
      <c r="B19" s="116"/>
      <c r="C19" s="116"/>
      <c r="D19" s="119" t="s">
        <v>88</v>
      </c>
      <c r="E19" s="120"/>
      <c r="F19" s="5">
        <v>44312.691065011597</v>
      </c>
      <c r="G19" s="39" t="s">
        <v>47</v>
      </c>
      <c r="H19" s="40">
        <v>9</v>
      </c>
      <c r="I19" s="41">
        <f t="shared" ref="I19:I28" si="4">H19/Q18</f>
        <v>1.9867549668874173E-2</v>
      </c>
      <c r="J19" s="41">
        <f>+H19/L$4</f>
        <v>3.5165865666393154E-4</v>
      </c>
      <c r="K19" s="6">
        <v>3100</v>
      </c>
      <c r="L19" s="6">
        <v>2941</v>
      </c>
      <c r="M19" s="7">
        <v>0.94870967741935497</v>
      </c>
      <c r="N19" s="8">
        <v>2249</v>
      </c>
      <c r="O19" s="6">
        <v>1121</v>
      </c>
      <c r="P19" s="7">
        <v>0.381162869772186</v>
      </c>
      <c r="Q19" s="8">
        <v>453</v>
      </c>
      <c r="R19" s="6">
        <v>290</v>
      </c>
      <c r="S19" s="7">
        <v>0.25869759143621801</v>
      </c>
      <c r="T19" s="7">
        <v>9.8605916354981296E-2</v>
      </c>
      <c r="U19" s="7">
        <v>0.154029241754505</v>
      </c>
      <c r="V19" s="7">
        <v>0.20142285460204501</v>
      </c>
      <c r="W19" s="9">
        <v>3.2</v>
      </c>
      <c r="X19" s="59"/>
      <c r="Y19" s="1"/>
      <c r="Z19" s="1"/>
    </row>
    <row r="20" spans="1:26" ht="26.4">
      <c r="A20" s="116"/>
      <c r="B20" s="116"/>
      <c r="C20" s="116"/>
      <c r="D20" s="119" t="s">
        <v>88</v>
      </c>
      <c r="E20" s="120"/>
      <c r="F20" s="5">
        <v>44312.691065011597</v>
      </c>
      <c r="G20" s="39" t="s">
        <v>95</v>
      </c>
      <c r="H20" s="40">
        <v>4</v>
      </c>
      <c r="I20" s="41">
        <f t="shared" si="4"/>
        <v>8.8300220750551876E-3</v>
      </c>
      <c r="J20" s="41">
        <f t="shared" ref="J20:J28" si="5">+H20/L$4</f>
        <v>1.5629273629508069E-4</v>
      </c>
      <c r="K20" s="6">
        <v>3100</v>
      </c>
      <c r="L20" s="6">
        <v>2941</v>
      </c>
      <c r="M20" s="7">
        <v>0.94870967741935497</v>
      </c>
      <c r="N20" s="8">
        <v>2249</v>
      </c>
      <c r="O20" s="6">
        <v>1121</v>
      </c>
      <c r="P20" s="7">
        <v>0.381162869772186</v>
      </c>
      <c r="Q20" s="8">
        <v>453</v>
      </c>
      <c r="R20" s="6">
        <v>290</v>
      </c>
      <c r="S20" s="7">
        <v>0.25869759143621801</v>
      </c>
      <c r="T20" s="7">
        <v>9.8605916354981296E-2</v>
      </c>
      <c r="U20" s="7">
        <v>0.154029241754505</v>
      </c>
      <c r="V20" s="7">
        <v>0.20142285460204501</v>
      </c>
      <c r="W20" s="9">
        <v>3.2</v>
      </c>
      <c r="X20" s="59"/>
      <c r="Y20" s="1"/>
      <c r="Z20" s="1"/>
    </row>
    <row r="21" spans="1:26" ht="26.4">
      <c r="A21" s="116"/>
      <c r="B21" s="116"/>
      <c r="C21" s="116"/>
      <c r="D21" s="119" t="s">
        <v>88</v>
      </c>
      <c r="E21" s="120"/>
      <c r="F21" s="5">
        <v>44312.691065011597</v>
      </c>
      <c r="G21" s="39" t="s">
        <v>62</v>
      </c>
      <c r="H21" s="40">
        <v>18</v>
      </c>
      <c r="I21" s="41">
        <f t="shared" si="4"/>
        <v>3.9735099337748346E-2</v>
      </c>
      <c r="J21" s="41">
        <f t="shared" si="5"/>
        <v>7.0331731332786307E-4</v>
      </c>
      <c r="K21" s="6">
        <v>3100</v>
      </c>
      <c r="L21" s="6">
        <v>2941</v>
      </c>
      <c r="M21" s="7">
        <v>0.94870967741935497</v>
      </c>
      <c r="N21" s="8">
        <v>2249</v>
      </c>
      <c r="O21" s="6">
        <v>1121</v>
      </c>
      <c r="P21" s="7">
        <v>0.381162869772186</v>
      </c>
      <c r="Q21" s="8">
        <v>453</v>
      </c>
      <c r="R21" s="6">
        <v>290</v>
      </c>
      <c r="S21" s="7">
        <v>0.25869759143621801</v>
      </c>
      <c r="T21" s="7">
        <v>9.8605916354981296E-2</v>
      </c>
      <c r="U21" s="7">
        <v>0.154029241754505</v>
      </c>
      <c r="V21" s="7">
        <v>0.20142285460204501</v>
      </c>
      <c r="W21" s="9">
        <v>3.2</v>
      </c>
      <c r="X21" s="59"/>
      <c r="Y21" s="1"/>
      <c r="Z21" s="1"/>
    </row>
    <row r="22" spans="1:26">
      <c r="A22" s="116"/>
      <c r="B22" s="116"/>
      <c r="C22" s="116"/>
      <c r="D22" s="119" t="s">
        <v>88</v>
      </c>
      <c r="E22" s="120"/>
      <c r="F22" s="5">
        <v>44312.691065011597</v>
      </c>
      <c r="G22" s="39" t="s">
        <v>83</v>
      </c>
      <c r="H22" s="40">
        <v>4</v>
      </c>
      <c r="I22" s="41">
        <f t="shared" si="4"/>
        <v>8.8300220750551876E-3</v>
      </c>
      <c r="J22" s="41">
        <f t="shared" si="5"/>
        <v>1.5629273629508069E-4</v>
      </c>
      <c r="K22" s="6">
        <v>3100</v>
      </c>
      <c r="L22" s="6">
        <v>2941</v>
      </c>
      <c r="M22" s="7">
        <v>0.94870967741935497</v>
      </c>
      <c r="N22" s="8">
        <v>2249</v>
      </c>
      <c r="O22" s="6">
        <v>1121</v>
      </c>
      <c r="P22" s="7">
        <v>0.381162869772186</v>
      </c>
      <c r="Q22" s="8">
        <v>453</v>
      </c>
      <c r="R22" s="6">
        <v>290</v>
      </c>
      <c r="S22" s="7">
        <v>0.25869759143621801</v>
      </c>
      <c r="T22" s="7">
        <v>9.8605916354981296E-2</v>
      </c>
      <c r="U22" s="7">
        <v>0.154029241754505</v>
      </c>
      <c r="V22" s="7">
        <v>0.20142285460204501</v>
      </c>
      <c r="W22" s="9">
        <v>3.2</v>
      </c>
      <c r="X22" s="59"/>
      <c r="Y22" s="1"/>
      <c r="Z22" s="1"/>
    </row>
    <row r="23" spans="1:26">
      <c r="A23" s="116"/>
      <c r="B23" s="116"/>
      <c r="C23" s="116"/>
      <c r="D23" s="119" t="s">
        <v>88</v>
      </c>
      <c r="E23" s="120"/>
      <c r="F23" s="5">
        <v>44312.691065011597</v>
      </c>
      <c r="G23" s="39" t="s">
        <v>94</v>
      </c>
      <c r="H23" s="40">
        <v>7</v>
      </c>
      <c r="I23" s="41">
        <f t="shared" si="4"/>
        <v>1.5452538631346579E-2</v>
      </c>
      <c r="J23" s="41">
        <f t="shared" si="5"/>
        <v>2.7351228851639118E-4</v>
      </c>
      <c r="K23" s="6">
        <v>3100</v>
      </c>
      <c r="L23" s="6">
        <v>2941</v>
      </c>
      <c r="M23" s="7">
        <v>0.94870967741935497</v>
      </c>
      <c r="N23" s="8">
        <v>2249</v>
      </c>
      <c r="O23" s="6">
        <v>1121</v>
      </c>
      <c r="P23" s="7">
        <v>0.381162869772186</v>
      </c>
      <c r="Q23" s="8">
        <v>453</v>
      </c>
      <c r="R23" s="6">
        <v>290</v>
      </c>
      <c r="S23" s="7">
        <v>0.25869759143621801</v>
      </c>
      <c r="T23" s="7">
        <v>9.8605916354981296E-2</v>
      </c>
      <c r="U23" s="7">
        <v>0.154029241754505</v>
      </c>
      <c r="V23" s="7">
        <v>0.20142285460204501</v>
      </c>
      <c r="W23" s="9">
        <v>3.2</v>
      </c>
      <c r="X23" s="59"/>
      <c r="Y23" s="1"/>
      <c r="Z23" s="1"/>
    </row>
    <row r="24" spans="1:26">
      <c r="A24" s="116"/>
      <c r="B24" s="116"/>
      <c r="C24" s="116"/>
      <c r="D24" s="119" t="s">
        <v>88</v>
      </c>
      <c r="E24" s="120"/>
      <c r="F24" s="5">
        <v>44312.691065011597</v>
      </c>
      <c r="G24" s="39" t="s">
        <v>45</v>
      </c>
      <c r="H24" s="40">
        <v>2</v>
      </c>
      <c r="I24" s="41">
        <f t="shared" si="4"/>
        <v>4.4150110375275938E-3</v>
      </c>
      <c r="J24" s="41">
        <f t="shared" si="5"/>
        <v>7.8146368147540346E-5</v>
      </c>
      <c r="K24" s="6">
        <v>3100</v>
      </c>
      <c r="L24" s="6">
        <v>2941</v>
      </c>
      <c r="M24" s="7">
        <v>0.94870967741935497</v>
      </c>
      <c r="N24" s="8">
        <v>2249</v>
      </c>
      <c r="O24" s="6">
        <v>1121</v>
      </c>
      <c r="P24" s="7">
        <v>0.381162869772186</v>
      </c>
      <c r="Q24" s="8">
        <v>453</v>
      </c>
      <c r="R24" s="6">
        <v>290</v>
      </c>
      <c r="S24" s="7">
        <v>0.25869759143621801</v>
      </c>
      <c r="T24" s="7">
        <v>9.8605916354981296E-2</v>
      </c>
      <c r="U24" s="7">
        <v>0.154029241754505</v>
      </c>
      <c r="V24" s="7">
        <v>0.20142285460204501</v>
      </c>
      <c r="W24" s="9">
        <v>3.2</v>
      </c>
      <c r="X24" s="59"/>
      <c r="Y24" s="1"/>
      <c r="Z24" s="1"/>
    </row>
    <row r="25" spans="1:26">
      <c r="A25" s="116"/>
      <c r="B25" s="116"/>
      <c r="C25" s="116"/>
      <c r="D25" s="119" t="s">
        <v>88</v>
      </c>
      <c r="E25" s="120"/>
      <c r="F25" s="5">
        <v>44312.691065011597</v>
      </c>
      <c r="G25" s="39" t="s">
        <v>85</v>
      </c>
      <c r="H25" s="40">
        <v>1</v>
      </c>
      <c r="I25" s="41">
        <f t="shared" si="4"/>
        <v>2.2075055187637969E-3</v>
      </c>
      <c r="J25" s="41">
        <f t="shared" si="5"/>
        <v>3.9073184073770173E-5</v>
      </c>
      <c r="K25" s="6">
        <v>3100</v>
      </c>
      <c r="L25" s="6">
        <v>2941</v>
      </c>
      <c r="M25" s="7">
        <v>0.94870967741935497</v>
      </c>
      <c r="N25" s="8">
        <v>2249</v>
      </c>
      <c r="O25" s="6">
        <v>1121</v>
      </c>
      <c r="P25" s="7">
        <v>0.381162869772186</v>
      </c>
      <c r="Q25" s="8">
        <v>453</v>
      </c>
      <c r="R25" s="6">
        <v>290</v>
      </c>
      <c r="S25" s="7">
        <v>0.25869759143621801</v>
      </c>
      <c r="T25" s="7">
        <v>9.8605916354981296E-2</v>
      </c>
      <c r="U25" s="7">
        <v>0.154029241754505</v>
      </c>
      <c r="V25" s="7">
        <v>0.20142285460204501</v>
      </c>
      <c r="W25" s="9">
        <v>3.2</v>
      </c>
      <c r="X25" s="59"/>
      <c r="Y25" s="1"/>
      <c r="Z25" s="1"/>
    </row>
    <row r="26" spans="1:26">
      <c r="A26" s="116"/>
      <c r="B26" s="116"/>
      <c r="C26" s="116"/>
      <c r="D26" s="119" t="s">
        <v>88</v>
      </c>
      <c r="E26" s="120"/>
      <c r="F26" s="5">
        <v>44312.691065011597</v>
      </c>
      <c r="G26" s="39" t="s">
        <v>63</v>
      </c>
      <c r="H26" s="40">
        <v>1</v>
      </c>
      <c r="I26" s="41">
        <f t="shared" si="4"/>
        <v>2.2075055187637969E-3</v>
      </c>
      <c r="J26" s="41">
        <f t="shared" si="5"/>
        <v>3.9073184073770173E-5</v>
      </c>
      <c r="K26" s="6">
        <v>3100</v>
      </c>
      <c r="L26" s="6">
        <v>2941</v>
      </c>
      <c r="M26" s="7">
        <v>0.94870967741935497</v>
      </c>
      <c r="N26" s="8">
        <v>2249</v>
      </c>
      <c r="O26" s="6">
        <v>1121</v>
      </c>
      <c r="P26" s="7">
        <v>0.381162869772186</v>
      </c>
      <c r="Q26" s="8">
        <v>453</v>
      </c>
      <c r="R26" s="6">
        <v>290</v>
      </c>
      <c r="S26" s="7">
        <v>0.25869759143621801</v>
      </c>
      <c r="T26" s="7">
        <v>9.8605916354981296E-2</v>
      </c>
      <c r="U26" s="7">
        <v>0.154029241754505</v>
      </c>
      <c r="V26" s="7">
        <v>0.20142285460204501</v>
      </c>
      <c r="W26" s="9">
        <v>3.2</v>
      </c>
      <c r="X26" s="59"/>
      <c r="Y26" s="1"/>
      <c r="Z26" s="1"/>
    </row>
    <row r="27" spans="1:26">
      <c r="A27" s="116"/>
      <c r="B27" s="116"/>
      <c r="C27" s="116"/>
      <c r="D27" s="119" t="s">
        <v>88</v>
      </c>
      <c r="E27" s="120"/>
      <c r="F27" s="5">
        <v>44312.691065011597</v>
      </c>
      <c r="G27" s="39" t="s">
        <v>93</v>
      </c>
      <c r="H27" s="40">
        <v>0</v>
      </c>
      <c r="I27" s="41">
        <f t="shared" si="4"/>
        <v>0</v>
      </c>
      <c r="J27" s="41">
        <f t="shared" si="5"/>
        <v>0</v>
      </c>
      <c r="K27" s="6">
        <v>3100</v>
      </c>
      <c r="L27" s="6">
        <v>2941</v>
      </c>
      <c r="M27" s="7">
        <v>0.94870967741935497</v>
      </c>
      <c r="N27" s="8">
        <v>2249</v>
      </c>
      <c r="O27" s="6">
        <v>1121</v>
      </c>
      <c r="P27" s="7">
        <v>0.381162869772186</v>
      </c>
      <c r="Q27" s="8">
        <v>453</v>
      </c>
      <c r="R27" s="6">
        <v>290</v>
      </c>
      <c r="S27" s="7">
        <v>0.25869759143621801</v>
      </c>
      <c r="T27" s="7">
        <v>9.8605916354981296E-2</v>
      </c>
      <c r="U27" s="7">
        <v>0.154029241754505</v>
      </c>
      <c r="V27" s="7">
        <v>0.20142285460204501</v>
      </c>
      <c r="W27" s="9">
        <v>3.2</v>
      </c>
      <c r="X27" s="59"/>
      <c r="Y27" s="1"/>
      <c r="Z27" s="1"/>
    </row>
    <row r="28" spans="1:26">
      <c r="A28" s="116"/>
      <c r="B28" s="116"/>
      <c r="C28" s="116"/>
      <c r="D28" s="119" t="s">
        <v>88</v>
      </c>
      <c r="E28" s="120"/>
      <c r="F28" s="5">
        <v>44312.691065011597</v>
      </c>
      <c r="G28" s="39" t="s">
        <v>84</v>
      </c>
      <c r="H28" s="40">
        <v>2</v>
      </c>
      <c r="I28" s="41">
        <f t="shared" si="4"/>
        <v>4.4150110375275938E-3</v>
      </c>
      <c r="J28" s="41">
        <f t="shared" si="5"/>
        <v>7.8146368147540346E-5</v>
      </c>
      <c r="K28" s="6">
        <v>3100</v>
      </c>
      <c r="L28" s="6">
        <v>2941</v>
      </c>
      <c r="M28" s="7">
        <v>0.94870967741935497</v>
      </c>
      <c r="N28" s="8">
        <v>2249</v>
      </c>
      <c r="O28" s="6">
        <v>1121</v>
      </c>
      <c r="P28" s="7">
        <v>0.381162869772186</v>
      </c>
      <c r="Q28" s="8">
        <v>453</v>
      </c>
      <c r="R28" s="6">
        <v>290</v>
      </c>
      <c r="S28" s="7">
        <v>0.25869759143621801</v>
      </c>
      <c r="T28" s="7">
        <v>9.8605916354981296E-2</v>
      </c>
      <c r="U28" s="7">
        <v>0.154029241754505</v>
      </c>
      <c r="V28" s="7">
        <v>0.20142285460204501</v>
      </c>
      <c r="W28" s="9">
        <v>3.2</v>
      </c>
      <c r="X28" s="59"/>
      <c r="Y28" s="1"/>
      <c r="Z28" s="1"/>
    </row>
    <row r="29" spans="1:26" ht="30.6">
      <c r="A29" s="116"/>
      <c r="B29" s="116"/>
      <c r="C29" s="116"/>
      <c r="D29" s="121" t="s">
        <v>0</v>
      </c>
      <c r="E29" s="11" t="s">
        <v>23</v>
      </c>
      <c r="F29" s="12" t="s">
        <v>0</v>
      </c>
      <c r="G29" s="12"/>
      <c r="H29" s="12"/>
      <c r="I29" s="12"/>
      <c r="J29" s="12"/>
      <c r="K29" s="13">
        <v>1571</v>
      </c>
      <c r="L29" s="13">
        <v>1571</v>
      </c>
      <c r="M29" s="14">
        <v>1</v>
      </c>
      <c r="N29" s="15">
        <v>1672</v>
      </c>
      <c r="O29" s="13">
        <v>788</v>
      </c>
      <c r="P29" s="14">
        <v>0.50159134309357101</v>
      </c>
      <c r="Q29" s="15">
        <v>359</v>
      </c>
      <c r="R29" s="13">
        <v>229</v>
      </c>
      <c r="S29" s="14">
        <v>0.29060913705583802</v>
      </c>
      <c r="T29" s="14">
        <v>0.145767027371101</v>
      </c>
      <c r="U29" s="14">
        <v>0.22851686823679199</v>
      </c>
      <c r="V29" s="14">
        <v>0.21471291866028699</v>
      </c>
      <c r="W29" s="12">
        <v>3.2</v>
      </c>
      <c r="X29" s="12" t="s">
        <v>89</v>
      </c>
      <c r="Y29" s="1"/>
      <c r="Z29" s="1"/>
    </row>
    <row r="30" spans="1:26" ht="30.6">
      <c r="A30" s="116"/>
      <c r="B30" s="116"/>
      <c r="C30" s="117"/>
      <c r="D30" s="123"/>
      <c r="E30" s="11" t="s">
        <v>25</v>
      </c>
      <c r="F30" s="12" t="s">
        <v>0</v>
      </c>
      <c r="G30" s="12"/>
      <c r="H30" s="12"/>
      <c r="I30" s="12"/>
      <c r="J30" s="12"/>
      <c r="K30" s="13">
        <v>1529</v>
      </c>
      <c r="L30" s="13">
        <v>1370</v>
      </c>
      <c r="M30" s="14">
        <v>0.89601046435578802</v>
      </c>
      <c r="N30" s="15">
        <v>577</v>
      </c>
      <c r="O30" s="13">
        <v>333</v>
      </c>
      <c r="P30" s="14">
        <v>0.24306569343065701</v>
      </c>
      <c r="Q30" s="15">
        <v>94</v>
      </c>
      <c r="R30" s="13">
        <v>61</v>
      </c>
      <c r="S30" s="14">
        <v>0.183183183183183</v>
      </c>
      <c r="T30" s="14">
        <v>4.4525547445255498E-2</v>
      </c>
      <c r="U30" s="14">
        <v>6.8613138686131406E-2</v>
      </c>
      <c r="V30" s="14">
        <v>0.162911611785095</v>
      </c>
      <c r="W30" s="12">
        <v>3.2</v>
      </c>
      <c r="X30" s="12" t="s">
        <v>89</v>
      </c>
      <c r="Y30" s="1"/>
      <c r="Z30" s="1"/>
    </row>
    <row r="31" spans="1:26">
      <c r="A31" s="116"/>
      <c r="B31" s="117"/>
      <c r="C31" s="127" t="s">
        <v>38</v>
      </c>
      <c r="D31" s="125"/>
      <c r="E31" s="114"/>
      <c r="F31" s="56" t="s">
        <v>0</v>
      </c>
      <c r="G31" s="56"/>
      <c r="H31" s="56"/>
      <c r="I31" s="56"/>
      <c r="J31" s="56"/>
      <c r="K31" s="17">
        <v>28734</v>
      </c>
      <c r="L31" s="17">
        <v>28534</v>
      </c>
      <c r="M31" s="18">
        <v>0.99303960464954399</v>
      </c>
      <c r="N31" s="19">
        <v>15591</v>
      </c>
      <c r="O31" s="17">
        <v>8636</v>
      </c>
      <c r="P31" s="18">
        <v>0.30265647998878498</v>
      </c>
      <c r="Q31" s="19">
        <v>2283</v>
      </c>
      <c r="R31" s="17">
        <v>1549</v>
      </c>
      <c r="S31" s="18">
        <v>0.179365446966188</v>
      </c>
      <c r="T31" s="18">
        <v>5.4286114810401603E-2</v>
      </c>
      <c r="U31" s="18">
        <v>8.0009812854839796E-2</v>
      </c>
      <c r="V31" s="18">
        <v>0.14643063305753301</v>
      </c>
      <c r="W31" s="56" t="s">
        <v>0</v>
      </c>
      <c r="X31" s="56" t="s">
        <v>0</v>
      </c>
      <c r="Y31" s="1"/>
      <c r="Z31" s="1"/>
    </row>
    <row r="32" spans="1:26">
      <c r="A32" s="117"/>
      <c r="B32" s="128" t="s">
        <v>90</v>
      </c>
      <c r="C32" s="125"/>
      <c r="D32" s="125"/>
      <c r="E32" s="114"/>
      <c r="F32" s="20" t="s">
        <v>0</v>
      </c>
      <c r="G32" s="20"/>
      <c r="H32" s="20"/>
      <c r="I32" s="20"/>
      <c r="J32" s="20"/>
      <c r="K32" s="21">
        <v>28734</v>
      </c>
      <c r="L32" s="21">
        <v>28534</v>
      </c>
      <c r="M32" s="22">
        <v>0.99303960464954399</v>
      </c>
      <c r="N32" s="23">
        <v>15591</v>
      </c>
      <c r="O32" s="21">
        <v>8636</v>
      </c>
      <c r="P32" s="22">
        <v>0.30265647998878498</v>
      </c>
      <c r="Q32" s="23">
        <v>2283</v>
      </c>
      <c r="R32" s="21">
        <v>1549</v>
      </c>
      <c r="S32" s="22">
        <v>0.179365446966188</v>
      </c>
      <c r="T32" s="22">
        <v>5.4286114810401603E-2</v>
      </c>
      <c r="U32" s="22">
        <v>8.0009812854839796E-2</v>
      </c>
      <c r="V32" s="22">
        <v>0.14643063305753301</v>
      </c>
      <c r="W32" s="20" t="s">
        <v>0</v>
      </c>
      <c r="X32" s="20" t="s">
        <v>0</v>
      </c>
      <c r="Y32" s="1"/>
      <c r="Z32" s="1"/>
    </row>
    <row r="33" spans="1:26">
      <c r="A33" s="124" t="s">
        <v>39</v>
      </c>
      <c r="B33" s="125"/>
      <c r="C33" s="125"/>
      <c r="D33" s="125"/>
      <c r="E33" s="114"/>
      <c r="F33" s="54" t="s">
        <v>0</v>
      </c>
      <c r="G33" s="54"/>
      <c r="H33" s="54"/>
      <c r="I33" s="54"/>
      <c r="J33" s="54"/>
      <c r="K33" s="25">
        <v>28734</v>
      </c>
      <c r="L33" s="25">
        <v>28534</v>
      </c>
      <c r="M33" s="26">
        <v>0.99303960464954399</v>
      </c>
      <c r="N33" s="27">
        <v>15591</v>
      </c>
      <c r="O33" s="25">
        <v>8636</v>
      </c>
      <c r="P33" s="26">
        <v>0.30265647998878498</v>
      </c>
      <c r="Q33" s="27">
        <v>2283</v>
      </c>
      <c r="R33" s="25">
        <v>1549</v>
      </c>
      <c r="S33" s="26">
        <v>0.179365446966188</v>
      </c>
      <c r="T33" s="26">
        <v>5.4286114810401603E-2</v>
      </c>
      <c r="U33" s="26">
        <v>8.0009812854839796E-2</v>
      </c>
      <c r="V33" s="26">
        <v>0.14643063305753301</v>
      </c>
      <c r="W33" s="54" t="s">
        <v>0</v>
      </c>
      <c r="X33" s="54" t="s">
        <v>0</v>
      </c>
      <c r="Y33" s="1"/>
      <c r="Z33" s="1"/>
    </row>
    <row r="34" spans="1:26">
      <c r="A34" s="126" t="s">
        <v>81</v>
      </c>
      <c r="B34" s="125"/>
      <c r="C34" s="125"/>
      <c r="D34" s="125"/>
      <c r="E34" s="114"/>
      <c r="F34" s="55" t="s">
        <v>0</v>
      </c>
      <c r="G34" s="55"/>
      <c r="H34" s="55"/>
      <c r="I34" s="55"/>
      <c r="J34" s="55"/>
      <c r="K34" s="29">
        <v>28734</v>
      </c>
      <c r="L34" s="29">
        <v>28534</v>
      </c>
      <c r="M34" s="30">
        <v>0.99303960464954399</v>
      </c>
      <c r="N34" s="31">
        <v>15591</v>
      </c>
      <c r="O34" s="29">
        <v>8636</v>
      </c>
      <c r="P34" s="30">
        <v>0.30265647998878498</v>
      </c>
      <c r="Q34" s="31">
        <v>2283</v>
      </c>
      <c r="R34" s="29">
        <v>1549</v>
      </c>
      <c r="S34" s="30">
        <v>0.179365446966188</v>
      </c>
      <c r="T34" s="30">
        <v>5.4286114810401603E-2</v>
      </c>
      <c r="U34" s="30">
        <v>8.0009812854839796E-2</v>
      </c>
      <c r="V34" s="30">
        <v>0.14643063305753301</v>
      </c>
      <c r="W34" s="55" t="s">
        <v>0</v>
      </c>
      <c r="X34" s="55" t="s">
        <v>0</v>
      </c>
      <c r="Y34" s="1"/>
      <c r="Z34" s="1"/>
    </row>
    <row r="35" spans="1:26" ht="0" hidden="1" customHeight="1"/>
  </sheetData>
  <autoFilter ref="A3:X3" xr:uid="{00000000-0009-0000-0000-000003000000}">
    <filterColumn colId="3" showButton="0"/>
  </autoFilter>
  <mergeCells count="34"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C31:E31"/>
    <mergeCell ref="B32:E32"/>
    <mergeCell ref="A33:E33"/>
    <mergeCell ref="A34:E34"/>
    <mergeCell ref="A2:E2"/>
    <mergeCell ref="D3:E3"/>
    <mergeCell ref="A4:A32"/>
    <mergeCell ref="B4:B31"/>
    <mergeCell ref="C4:C30"/>
    <mergeCell ref="D4:E4"/>
    <mergeCell ref="D16:D17"/>
    <mergeCell ref="D18:E18"/>
    <mergeCell ref="D29:D30"/>
    <mergeCell ref="D5:E5"/>
    <mergeCell ref="D6:E6"/>
    <mergeCell ref="D7:E7"/>
    <mergeCell ref="D13:E13"/>
    <mergeCell ref="D14:E14"/>
    <mergeCell ref="D15:E15"/>
    <mergeCell ref="D8:E8"/>
    <mergeCell ref="D9:E9"/>
    <mergeCell ref="D10:E10"/>
    <mergeCell ref="D11:E11"/>
    <mergeCell ref="D12:E12"/>
  </mergeCells>
  <hyperlinks>
    <hyperlink ref="D4" r:id="rId1" xr:uid="{00000000-0004-0000-0300-000000000000}"/>
    <hyperlink ref="E16" r:id="rId2" xr:uid="{00000000-0004-0000-0300-000001000000}"/>
    <hyperlink ref="E17" r:id="rId3" xr:uid="{00000000-0004-0000-0300-000002000000}"/>
    <hyperlink ref="D18" r:id="rId4" xr:uid="{00000000-0004-0000-0300-000003000000}"/>
    <hyperlink ref="E29" r:id="rId5" xr:uid="{00000000-0004-0000-0300-000004000000}"/>
    <hyperlink ref="E30" r:id="rId6" xr:uid="{00000000-0004-0000-0300-000005000000}"/>
    <hyperlink ref="D5" r:id="rId7" xr:uid="{00000000-0004-0000-0300-000006000000}"/>
    <hyperlink ref="D6" r:id="rId8" xr:uid="{00000000-0004-0000-0300-000007000000}"/>
    <hyperlink ref="D7" r:id="rId9" xr:uid="{00000000-0004-0000-0300-000008000000}"/>
    <hyperlink ref="D8" r:id="rId10" xr:uid="{00000000-0004-0000-0300-000009000000}"/>
    <hyperlink ref="D9" r:id="rId11" xr:uid="{00000000-0004-0000-0300-00000A000000}"/>
    <hyperlink ref="D10" r:id="rId12" xr:uid="{00000000-0004-0000-0300-00000B000000}"/>
    <hyperlink ref="D11" r:id="rId13" xr:uid="{00000000-0004-0000-0300-00000C000000}"/>
    <hyperlink ref="D12" r:id="rId14" xr:uid="{00000000-0004-0000-0300-00000D000000}"/>
    <hyperlink ref="D13" r:id="rId15" xr:uid="{00000000-0004-0000-0300-00000E000000}"/>
    <hyperlink ref="D14" r:id="rId16" xr:uid="{00000000-0004-0000-0300-00000F000000}"/>
    <hyperlink ref="D15" r:id="rId17" xr:uid="{00000000-0004-0000-0300-000010000000}"/>
    <hyperlink ref="D19" r:id="rId18" xr:uid="{00000000-0004-0000-0300-000011000000}"/>
    <hyperlink ref="D20" r:id="rId19" xr:uid="{00000000-0004-0000-0300-000012000000}"/>
    <hyperlink ref="D21" r:id="rId20" xr:uid="{00000000-0004-0000-0300-000013000000}"/>
    <hyperlink ref="D22" r:id="rId21" xr:uid="{00000000-0004-0000-0300-000014000000}"/>
    <hyperlink ref="D23" r:id="rId22" xr:uid="{00000000-0004-0000-0300-000015000000}"/>
    <hyperlink ref="D24" r:id="rId23" xr:uid="{00000000-0004-0000-0300-000016000000}"/>
    <hyperlink ref="D25" r:id="rId24" xr:uid="{00000000-0004-0000-0300-000017000000}"/>
    <hyperlink ref="D26" r:id="rId25" xr:uid="{00000000-0004-0000-0300-000018000000}"/>
    <hyperlink ref="D27" r:id="rId26" xr:uid="{00000000-0004-0000-0300-000019000000}"/>
    <hyperlink ref="D28" r:id="rId27" xr:uid="{00000000-0004-0000-0300-00001A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opLeftCell="A4" workbookViewId="0">
      <selection activeCell="F5" sqref="F5:I1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7" customFormat="1" ht="42.9" customHeight="1">
      <c r="A2" s="111" t="s">
        <v>102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5" ht="31.8">
      <c r="A3" s="60" t="s">
        <v>1</v>
      </c>
      <c r="B3" s="4" t="s">
        <v>2</v>
      </c>
      <c r="C3" s="60" t="s">
        <v>3</v>
      </c>
      <c r="D3" s="60" t="s">
        <v>4</v>
      </c>
      <c r="E3" s="4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 ht="20.399999999999999">
      <c r="A4" s="115" t="s">
        <v>20</v>
      </c>
      <c r="B4" s="118">
        <v>44317</v>
      </c>
      <c r="C4" s="115" t="s">
        <v>21</v>
      </c>
      <c r="D4" s="62" t="s">
        <v>97</v>
      </c>
      <c r="E4" s="5">
        <v>44327.527915821804</v>
      </c>
      <c r="F4" s="5"/>
      <c r="G4" s="5"/>
      <c r="H4" s="5"/>
      <c r="I4" s="5"/>
      <c r="J4" s="6">
        <v>1759</v>
      </c>
      <c r="K4" s="6">
        <v>1758</v>
      </c>
      <c r="L4" s="7">
        <v>0.99943149516770902</v>
      </c>
      <c r="M4" s="8">
        <v>1920</v>
      </c>
      <c r="N4" s="6">
        <v>928</v>
      </c>
      <c r="O4" s="7">
        <v>0.52787258248009095</v>
      </c>
      <c r="P4" s="8">
        <v>350</v>
      </c>
      <c r="Q4" s="6">
        <v>229</v>
      </c>
      <c r="R4" s="7">
        <v>0.24676724137931</v>
      </c>
      <c r="S4" s="7">
        <v>0.13026166097838501</v>
      </c>
      <c r="T4" s="7">
        <v>0.199089874857793</v>
      </c>
      <c r="U4" s="7">
        <v>0.18229166666666699</v>
      </c>
      <c r="V4" s="9">
        <v>2.2000000000000002</v>
      </c>
      <c r="W4" s="10" t="s">
        <v>98</v>
      </c>
      <c r="X4" s="1"/>
      <c r="Y4" s="1"/>
    </row>
    <row r="5" spans="1:25">
      <c r="A5" s="129"/>
      <c r="B5" s="130"/>
      <c r="C5" s="131"/>
      <c r="D5" s="62" t="s">
        <v>97</v>
      </c>
      <c r="E5" s="5">
        <v>44327.527915821804</v>
      </c>
      <c r="F5" s="39" t="s">
        <v>103</v>
      </c>
      <c r="G5" s="40">
        <v>12</v>
      </c>
      <c r="H5" s="41">
        <f t="shared" ref="H5:H12" si="0">G5/P4</f>
        <v>3.4285714285714287E-2</v>
      </c>
      <c r="I5" s="41">
        <f t="shared" ref="I5:I12" si="1">+G5/K$4</f>
        <v>6.8259385665529011E-3</v>
      </c>
      <c r="J5" s="6">
        <v>1759</v>
      </c>
      <c r="K5" s="6">
        <v>1758</v>
      </c>
      <c r="L5" s="7">
        <v>0.99943149516770902</v>
      </c>
      <c r="M5" s="8">
        <v>1920</v>
      </c>
      <c r="N5" s="6">
        <v>928</v>
      </c>
      <c r="O5" s="7">
        <v>0.52787258248009095</v>
      </c>
      <c r="P5" s="8">
        <v>350</v>
      </c>
      <c r="Q5" s="6">
        <v>229</v>
      </c>
      <c r="R5" s="7">
        <v>0.24676724137931</v>
      </c>
      <c r="S5" s="7">
        <v>0.13026166097838501</v>
      </c>
      <c r="T5" s="7">
        <v>0.199089874857793</v>
      </c>
      <c r="U5" s="7">
        <v>0.18229166666666699</v>
      </c>
      <c r="V5" s="9">
        <v>2.2000000000000002</v>
      </c>
      <c r="W5" s="10"/>
      <c r="X5" s="1"/>
      <c r="Y5" s="1"/>
    </row>
    <row r="6" spans="1:25" ht="26.4">
      <c r="A6" s="129"/>
      <c r="B6" s="130"/>
      <c r="C6" s="131"/>
      <c r="D6" s="62" t="s">
        <v>97</v>
      </c>
      <c r="E6" s="5">
        <v>44327.527915821804</v>
      </c>
      <c r="F6" s="39" t="s">
        <v>104</v>
      </c>
      <c r="G6" s="40">
        <v>2</v>
      </c>
      <c r="H6" s="41">
        <f t="shared" si="0"/>
        <v>5.7142857142857143E-3</v>
      </c>
      <c r="I6" s="41">
        <f t="shared" si="1"/>
        <v>1.1376564277588168E-3</v>
      </c>
      <c r="J6" s="6">
        <v>1759</v>
      </c>
      <c r="K6" s="6">
        <v>1758</v>
      </c>
      <c r="L6" s="7">
        <v>0.99943149516770902</v>
      </c>
      <c r="M6" s="8">
        <v>1920</v>
      </c>
      <c r="N6" s="6">
        <v>928</v>
      </c>
      <c r="O6" s="7">
        <v>0.52787258248009095</v>
      </c>
      <c r="P6" s="8">
        <v>350</v>
      </c>
      <c r="Q6" s="6">
        <v>229</v>
      </c>
      <c r="R6" s="7">
        <v>0.24676724137931</v>
      </c>
      <c r="S6" s="7">
        <v>0.13026166097838501</v>
      </c>
      <c r="T6" s="7">
        <v>0.199089874857793</v>
      </c>
      <c r="U6" s="7">
        <v>0.18229166666666699</v>
      </c>
      <c r="V6" s="9">
        <v>2.2000000000000002</v>
      </c>
      <c r="W6" s="10"/>
      <c r="X6" s="1"/>
      <c r="Y6" s="1"/>
    </row>
    <row r="7" spans="1:25" ht="26.4">
      <c r="A7" s="129"/>
      <c r="B7" s="130"/>
      <c r="C7" s="131"/>
      <c r="D7" s="62" t="s">
        <v>97</v>
      </c>
      <c r="E7" s="5">
        <v>44327.527915821804</v>
      </c>
      <c r="F7" s="39" t="s">
        <v>62</v>
      </c>
      <c r="G7" s="40">
        <v>9</v>
      </c>
      <c r="H7" s="41">
        <f t="shared" si="0"/>
        <v>2.5714285714285714E-2</v>
      </c>
      <c r="I7" s="41">
        <f t="shared" si="1"/>
        <v>5.1194539249146756E-3</v>
      </c>
      <c r="J7" s="6">
        <v>1759</v>
      </c>
      <c r="K7" s="6">
        <v>1758</v>
      </c>
      <c r="L7" s="7">
        <v>0.99943149516770902</v>
      </c>
      <c r="M7" s="8">
        <v>1920</v>
      </c>
      <c r="N7" s="6">
        <v>928</v>
      </c>
      <c r="O7" s="7">
        <v>0.52787258248009095</v>
      </c>
      <c r="P7" s="8">
        <v>350</v>
      </c>
      <c r="Q7" s="6">
        <v>229</v>
      </c>
      <c r="R7" s="7">
        <v>0.24676724137931</v>
      </c>
      <c r="S7" s="7">
        <v>0.13026166097838501</v>
      </c>
      <c r="T7" s="7">
        <v>0.199089874857793</v>
      </c>
      <c r="U7" s="7">
        <v>0.18229166666666699</v>
      </c>
      <c r="V7" s="9">
        <v>2.2000000000000002</v>
      </c>
      <c r="W7" s="10"/>
      <c r="X7" s="1"/>
      <c r="Y7" s="1"/>
    </row>
    <row r="8" spans="1:25">
      <c r="A8" s="129"/>
      <c r="B8" s="130"/>
      <c r="C8" s="131"/>
      <c r="D8" s="62" t="s">
        <v>97</v>
      </c>
      <c r="E8" s="5">
        <v>44327.527915821804</v>
      </c>
      <c r="F8" s="39" t="s">
        <v>45</v>
      </c>
      <c r="G8" s="40">
        <v>5</v>
      </c>
      <c r="H8" s="41">
        <f t="shared" si="0"/>
        <v>1.4285714285714285E-2</v>
      </c>
      <c r="I8" s="41">
        <f t="shared" si="1"/>
        <v>2.844141069397042E-3</v>
      </c>
      <c r="J8" s="6">
        <v>1759</v>
      </c>
      <c r="K8" s="6">
        <v>1758</v>
      </c>
      <c r="L8" s="7">
        <v>0.99943149516770902</v>
      </c>
      <c r="M8" s="8">
        <v>1920</v>
      </c>
      <c r="N8" s="6">
        <v>928</v>
      </c>
      <c r="O8" s="7">
        <v>0.52787258248009095</v>
      </c>
      <c r="P8" s="8">
        <v>350</v>
      </c>
      <c r="Q8" s="6">
        <v>229</v>
      </c>
      <c r="R8" s="7">
        <v>0.24676724137931</v>
      </c>
      <c r="S8" s="7">
        <v>0.13026166097838501</v>
      </c>
      <c r="T8" s="7">
        <v>0.199089874857793</v>
      </c>
      <c r="U8" s="7">
        <v>0.18229166666666699</v>
      </c>
      <c r="V8" s="9">
        <v>2.2000000000000002</v>
      </c>
      <c r="W8" s="10"/>
      <c r="X8" s="1"/>
      <c r="Y8" s="1"/>
    </row>
    <row r="9" spans="1:25">
      <c r="A9" s="129"/>
      <c r="B9" s="130"/>
      <c r="C9" s="131"/>
      <c r="D9" s="62" t="s">
        <v>97</v>
      </c>
      <c r="E9" s="5">
        <v>44327.527915821804</v>
      </c>
      <c r="F9" s="39" t="s">
        <v>84</v>
      </c>
      <c r="G9" s="40">
        <v>2</v>
      </c>
      <c r="H9" s="41">
        <f t="shared" si="0"/>
        <v>5.7142857142857143E-3</v>
      </c>
      <c r="I9" s="41">
        <f t="shared" si="1"/>
        <v>1.1376564277588168E-3</v>
      </c>
      <c r="J9" s="6">
        <v>1759</v>
      </c>
      <c r="K9" s="6">
        <v>1758</v>
      </c>
      <c r="L9" s="7">
        <v>0.99943149516770902</v>
      </c>
      <c r="M9" s="8">
        <v>1920</v>
      </c>
      <c r="N9" s="6">
        <v>928</v>
      </c>
      <c r="O9" s="7">
        <v>0.52787258248009095</v>
      </c>
      <c r="P9" s="8">
        <v>350</v>
      </c>
      <c r="Q9" s="6">
        <v>229</v>
      </c>
      <c r="R9" s="7">
        <v>0.24676724137931</v>
      </c>
      <c r="S9" s="7">
        <v>0.13026166097838501</v>
      </c>
      <c r="T9" s="7">
        <v>0.199089874857793</v>
      </c>
      <c r="U9" s="7">
        <v>0.18229166666666699</v>
      </c>
      <c r="V9" s="9">
        <v>2.2000000000000002</v>
      </c>
      <c r="W9" s="10"/>
      <c r="X9" s="1"/>
      <c r="Y9" s="1"/>
    </row>
    <row r="10" spans="1:25">
      <c r="A10" s="129"/>
      <c r="B10" s="130"/>
      <c r="C10" s="131"/>
      <c r="D10" s="62" t="s">
        <v>97</v>
      </c>
      <c r="E10" s="5">
        <v>44327.527915821804</v>
      </c>
      <c r="F10" s="39" t="s">
        <v>83</v>
      </c>
      <c r="G10" s="40">
        <v>2</v>
      </c>
      <c r="H10" s="41">
        <f t="shared" si="0"/>
        <v>5.7142857142857143E-3</v>
      </c>
      <c r="I10" s="41">
        <f t="shared" si="1"/>
        <v>1.1376564277588168E-3</v>
      </c>
      <c r="J10" s="6">
        <v>1759</v>
      </c>
      <c r="K10" s="6">
        <v>1758</v>
      </c>
      <c r="L10" s="7">
        <v>0.99943149516770902</v>
      </c>
      <c r="M10" s="8">
        <v>1920</v>
      </c>
      <c r="N10" s="6">
        <v>928</v>
      </c>
      <c r="O10" s="7">
        <v>0.52787258248009095</v>
      </c>
      <c r="P10" s="8">
        <v>350</v>
      </c>
      <c r="Q10" s="6">
        <v>229</v>
      </c>
      <c r="R10" s="7">
        <v>0.24676724137931</v>
      </c>
      <c r="S10" s="7">
        <v>0.13026166097838501</v>
      </c>
      <c r="T10" s="7">
        <v>0.199089874857793</v>
      </c>
      <c r="U10" s="7">
        <v>0.18229166666666699</v>
      </c>
      <c r="V10" s="9">
        <v>2.2000000000000002</v>
      </c>
      <c r="W10" s="10"/>
      <c r="X10" s="1"/>
      <c r="Y10" s="1"/>
    </row>
    <row r="11" spans="1:25" ht="26.4">
      <c r="A11" s="129"/>
      <c r="B11" s="130"/>
      <c r="C11" s="131"/>
      <c r="D11" s="62" t="s">
        <v>97</v>
      </c>
      <c r="E11" s="5">
        <v>44327.527915821804</v>
      </c>
      <c r="F11" s="39" t="s">
        <v>95</v>
      </c>
      <c r="G11" s="40">
        <v>0</v>
      </c>
      <c r="H11" s="41">
        <f t="shared" si="0"/>
        <v>0</v>
      </c>
      <c r="I11" s="41">
        <f t="shared" si="1"/>
        <v>0</v>
      </c>
      <c r="J11" s="6">
        <v>1759</v>
      </c>
      <c r="K11" s="6">
        <v>1758</v>
      </c>
      <c r="L11" s="7">
        <v>0.99943149516770902</v>
      </c>
      <c r="M11" s="8">
        <v>1920</v>
      </c>
      <c r="N11" s="6">
        <v>928</v>
      </c>
      <c r="O11" s="7">
        <v>0.52787258248009095</v>
      </c>
      <c r="P11" s="8">
        <v>350</v>
      </c>
      <c r="Q11" s="6">
        <v>229</v>
      </c>
      <c r="R11" s="7">
        <v>0.24676724137931</v>
      </c>
      <c r="S11" s="7">
        <v>0.13026166097838501</v>
      </c>
      <c r="T11" s="7">
        <v>0.199089874857793</v>
      </c>
      <c r="U11" s="7">
        <v>0.18229166666666699</v>
      </c>
      <c r="V11" s="9">
        <v>2.2000000000000002</v>
      </c>
      <c r="W11" s="10"/>
      <c r="X11" s="1"/>
      <c r="Y11" s="1"/>
    </row>
    <row r="12" spans="1:25">
      <c r="A12" s="129"/>
      <c r="B12" s="130"/>
      <c r="C12" s="131"/>
      <c r="D12" s="62" t="s">
        <v>97</v>
      </c>
      <c r="E12" s="5">
        <v>44327.527915821804</v>
      </c>
      <c r="F12" s="39" t="s">
        <v>82</v>
      </c>
      <c r="G12" s="40">
        <v>0</v>
      </c>
      <c r="H12" s="41">
        <f t="shared" si="0"/>
        <v>0</v>
      </c>
      <c r="I12" s="41">
        <f t="shared" si="1"/>
        <v>0</v>
      </c>
      <c r="J12" s="6">
        <v>1759</v>
      </c>
      <c r="K12" s="6">
        <v>1758</v>
      </c>
      <c r="L12" s="7">
        <v>0.99943149516770902</v>
      </c>
      <c r="M12" s="8">
        <v>1920</v>
      </c>
      <c r="N12" s="6">
        <v>928</v>
      </c>
      <c r="O12" s="7">
        <v>0.52787258248009095</v>
      </c>
      <c r="P12" s="8">
        <v>350</v>
      </c>
      <c r="Q12" s="6">
        <v>229</v>
      </c>
      <c r="R12" s="7">
        <v>0.24676724137931</v>
      </c>
      <c r="S12" s="7">
        <v>0.13026166097838501</v>
      </c>
      <c r="T12" s="7">
        <v>0.199089874857793</v>
      </c>
      <c r="U12" s="7">
        <v>0.18229166666666699</v>
      </c>
      <c r="V12" s="9">
        <v>2.2000000000000002</v>
      </c>
      <c r="W12" s="10"/>
      <c r="X12" s="1"/>
      <c r="Y12" s="1"/>
    </row>
    <row r="13" spans="1:25">
      <c r="A13" s="129"/>
      <c r="B13" s="130"/>
      <c r="C13" s="131"/>
      <c r="D13" s="62"/>
      <c r="E13" s="5"/>
      <c r="F13" s="5"/>
      <c r="G13" s="5"/>
      <c r="H13" s="5"/>
      <c r="I13" s="5"/>
      <c r="J13" s="6"/>
      <c r="K13" s="6"/>
      <c r="L13" s="7"/>
      <c r="M13" s="8"/>
      <c r="N13" s="6"/>
      <c r="O13" s="7"/>
      <c r="P13" s="8"/>
      <c r="Q13" s="6"/>
      <c r="R13" s="7"/>
      <c r="S13" s="7"/>
      <c r="T13" s="7"/>
      <c r="U13" s="7"/>
      <c r="V13" s="9"/>
      <c r="W13" s="10"/>
      <c r="X13" s="1"/>
      <c r="Y13" s="1"/>
    </row>
    <row r="14" spans="1:25" ht="30.6">
      <c r="A14" s="116"/>
      <c r="B14" s="116"/>
      <c r="C14" s="117"/>
      <c r="D14" s="62" t="s">
        <v>99</v>
      </c>
      <c r="E14" s="5">
        <v>44341.666788692099</v>
      </c>
      <c r="F14" s="5"/>
      <c r="G14" s="5"/>
      <c r="H14" s="5"/>
      <c r="I14" s="5"/>
      <c r="J14" s="6">
        <v>4466</v>
      </c>
      <c r="K14" s="6">
        <v>4453</v>
      </c>
      <c r="L14" s="7">
        <v>0.99708911777877296</v>
      </c>
      <c r="M14" s="8">
        <v>1853</v>
      </c>
      <c r="N14" s="6">
        <v>1026</v>
      </c>
      <c r="O14" s="7">
        <v>0.23040646754996599</v>
      </c>
      <c r="P14" s="8">
        <v>302</v>
      </c>
      <c r="Q14" s="6">
        <v>201</v>
      </c>
      <c r="R14" s="7">
        <v>0.195906432748538</v>
      </c>
      <c r="S14" s="7">
        <v>4.5138109139905701E-2</v>
      </c>
      <c r="T14" s="7">
        <v>6.7819447563440396E-2</v>
      </c>
      <c r="U14" s="7">
        <v>0.16297895304911</v>
      </c>
      <c r="V14" s="9">
        <v>3.2</v>
      </c>
      <c r="W14" s="10" t="s">
        <v>100</v>
      </c>
      <c r="X14" s="1"/>
      <c r="Y14" s="1"/>
    </row>
    <row r="15" spans="1:25" ht="26.4">
      <c r="A15" s="116"/>
      <c r="B15" s="116"/>
      <c r="C15" s="61"/>
      <c r="D15" s="62" t="s">
        <v>99</v>
      </c>
      <c r="E15" s="5">
        <v>44341.666788692099</v>
      </c>
      <c r="F15" s="39" t="s">
        <v>95</v>
      </c>
      <c r="G15" s="40">
        <v>2</v>
      </c>
      <c r="H15" s="41">
        <f t="shared" ref="H15" si="2">G15/P14</f>
        <v>6.6225165562913907E-3</v>
      </c>
      <c r="I15" s="41">
        <f>+G15/K$14</f>
        <v>4.4913541432741973E-4</v>
      </c>
      <c r="J15" s="6">
        <v>4466</v>
      </c>
      <c r="K15" s="6">
        <v>4453</v>
      </c>
      <c r="L15" s="7">
        <v>0.99708911777877296</v>
      </c>
      <c r="M15" s="8">
        <v>1853</v>
      </c>
      <c r="N15" s="6">
        <v>1026</v>
      </c>
      <c r="O15" s="7">
        <v>0.23040646754996599</v>
      </c>
      <c r="P15" s="8">
        <v>302</v>
      </c>
      <c r="Q15" s="6">
        <v>201</v>
      </c>
      <c r="R15" s="7">
        <v>0.195906432748538</v>
      </c>
      <c r="S15" s="7">
        <v>4.5138109139905701E-2</v>
      </c>
      <c r="T15" s="7">
        <v>6.7819447563440396E-2</v>
      </c>
      <c r="U15" s="7">
        <v>0.16297895304911</v>
      </c>
      <c r="V15" s="9">
        <v>3.2</v>
      </c>
      <c r="W15" s="10"/>
      <c r="X15" s="1"/>
      <c r="Y15" s="1"/>
    </row>
    <row r="16" spans="1:25">
      <c r="A16" s="116"/>
      <c r="B16" s="116"/>
      <c r="C16" s="61"/>
      <c r="D16" s="62" t="s">
        <v>99</v>
      </c>
      <c r="E16" s="5">
        <v>44341.666788692099</v>
      </c>
      <c r="F16" s="39" t="s">
        <v>83</v>
      </c>
      <c r="G16" s="40">
        <v>4</v>
      </c>
      <c r="H16" s="41">
        <f t="shared" ref="H16:H22" si="3">G16/P15</f>
        <v>1.3245033112582781E-2</v>
      </c>
      <c r="I16" s="41">
        <f t="shared" ref="I16:I22" si="4">+G16/K$14</f>
        <v>8.9827082865483947E-4</v>
      </c>
      <c r="J16" s="6">
        <v>4466</v>
      </c>
      <c r="K16" s="6">
        <v>4453</v>
      </c>
      <c r="L16" s="7">
        <v>0.99708911777877296</v>
      </c>
      <c r="M16" s="8">
        <v>1853</v>
      </c>
      <c r="N16" s="6">
        <v>1026</v>
      </c>
      <c r="O16" s="7">
        <v>0.23040646754996599</v>
      </c>
      <c r="P16" s="8">
        <v>302</v>
      </c>
      <c r="Q16" s="6">
        <v>201</v>
      </c>
      <c r="R16" s="7">
        <v>0.195906432748538</v>
      </c>
      <c r="S16" s="7">
        <v>4.5138109139905701E-2</v>
      </c>
      <c r="T16" s="7">
        <v>6.7819447563440396E-2</v>
      </c>
      <c r="U16" s="7">
        <v>0.16297895304911</v>
      </c>
      <c r="V16" s="9">
        <v>3.2</v>
      </c>
      <c r="W16" s="10"/>
      <c r="X16" s="1"/>
      <c r="Y16" s="1"/>
    </row>
    <row r="17" spans="1:25">
      <c r="A17" s="116"/>
      <c r="B17" s="116"/>
      <c r="C17" s="61"/>
      <c r="D17" s="62" t="s">
        <v>99</v>
      </c>
      <c r="E17" s="5">
        <v>44341.666788692099</v>
      </c>
      <c r="F17" s="39" t="s">
        <v>82</v>
      </c>
      <c r="G17" s="40">
        <v>1</v>
      </c>
      <c r="H17" s="41">
        <f t="shared" si="3"/>
        <v>3.3112582781456954E-3</v>
      </c>
      <c r="I17" s="41">
        <f t="shared" si="4"/>
        <v>2.2456770716370987E-4</v>
      </c>
      <c r="J17" s="6">
        <v>4466</v>
      </c>
      <c r="K17" s="6">
        <v>4453</v>
      </c>
      <c r="L17" s="7">
        <v>0.99708911777877296</v>
      </c>
      <c r="M17" s="8">
        <v>1853</v>
      </c>
      <c r="N17" s="6">
        <v>1026</v>
      </c>
      <c r="O17" s="7">
        <v>0.23040646754996599</v>
      </c>
      <c r="P17" s="8">
        <v>302</v>
      </c>
      <c r="Q17" s="6">
        <v>201</v>
      </c>
      <c r="R17" s="7">
        <v>0.195906432748538</v>
      </c>
      <c r="S17" s="7">
        <v>4.5138109139905701E-2</v>
      </c>
      <c r="T17" s="7">
        <v>6.7819447563440396E-2</v>
      </c>
      <c r="U17" s="7">
        <v>0.16297895304911</v>
      </c>
      <c r="V17" s="9">
        <v>3.2</v>
      </c>
      <c r="W17" s="10"/>
      <c r="X17" s="1"/>
      <c r="Y17" s="1"/>
    </row>
    <row r="18" spans="1:25" ht="26.4">
      <c r="A18" s="116"/>
      <c r="B18" s="116"/>
      <c r="C18" s="61"/>
      <c r="D18" s="62" t="s">
        <v>99</v>
      </c>
      <c r="E18" s="5">
        <v>44341.666788692099</v>
      </c>
      <c r="F18" s="39" t="s">
        <v>62</v>
      </c>
      <c r="G18" s="40">
        <v>5</v>
      </c>
      <c r="H18" s="41">
        <f t="shared" si="3"/>
        <v>1.6556291390728478E-2</v>
      </c>
      <c r="I18" s="41">
        <f t="shared" si="4"/>
        <v>1.1228385358185494E-3</v>
      </c>
      <c r="J18" s="6">
        <v>4466</v>
      </c>
      <c r="K18" s="6">
        <v>4453</v>
      </c>
      <c r="L18" s="7">
        <v>0.99708911777877296</v>
      </c>
      <c r="M18" s="8">
        <v>1853</v>
      </c>
      <c r="N18" s="6">
        <v>1026</v>
      </c>
      <c r="O18" s="7">
        <v>0.23040646754996599</v>
      </c>
      <c r="P18" s="8">
        <v>302</v>
      </c>
      <c r="Q18" s="6">
        <v>201</v>
      </c>
      <c r="R18" s="7">
        <v>0.195906432748538</v>
      </c>
      <c r="S18" s="7">
        <v>4.5138109139905701E-2</v>
      </c>
      <c r="T18" s="7">
        <v>6.7819447563440396E-2</v>
      </c>
      <c r="U18" s="7">
        <v>0.16297895304911</v>
      </c>
      <c r="V18" s="9">
        <v>3.2</v>
      </c>
      <c r="W18" s="10"/>
      <c r="X18" s="1"/>
      <c r="Y18" s="1"/>
    </row>
    <row r="19" spans="1:25">
      <c r="A19" s="116"/>
      <c r="B19" s="116"/>
      <c r="C19" s="61"/>
      <c r="D19" s="62" t="s">
        <v>99</v>
      </c>
      <c r="E19" s="5">
        <v>44341.666788692099</v>
      </c>
      <c r="F19" s="39" t="s">
        <v>45</v>
      </c>
      <c r="G19" s="40">
        <v>2</v>
      </c>
      <c r="H19" s="41">
        <f t="shared" si="3"/>
        <v>6.6225165562913907E-3</v>
      </c>
      <c r="I19" s="41">
        <f t="shared" si="4"/>
        <v>4.4913541432741973E-4</v>
      </c>
      <c r="J19" s="6">
        <v>4466</v>
      </c>
      <c r="K19" s="6">
        <v>4453</v>
      </c>
      <c r="L19" s="7">
        <v>0.99708911777877296</v>
      </c>
      <c r="M19" s="8">
        <v>1853</v>
      </c>
      <c r="N19" s="6">
        <v>1026</v>
      </c>
      <c r="O19" s="7">
        <v>0.23040646754996599</v>
      </c>
      <c r="P19" s="8">
        <v>302</v>
      </c>
      <c r="Q19" s="6">
        <v>201</v>
      </c>
      <c r="R19" s="7">
        <v>0.195906432748538</v>
      </c>
      <c r="S19" s="7">
        <v>4.5138109139905701E-2</v>
      </c>
      <c r="T19" s="7">
        <v>6.7819447563440396E-2</v>
      </c>
      <c r="U19" s="7">
        <v>0.16297895304911</v>
      </c>
      <c r="V19" s="9">
        <v>3.2</v>
      </c>
      <c r="W19" s="10"/>
      <c r="X19" s="1"/>
      <c r="Y19" s="1"/>
    </row>
    <row r="20" spans="1:25">
      <c r="A20" s="116"/>
      <c r="B20" s="116"/>
      <c r="C20" s="61"/>
      <c r="D20" s="62" t="s">
        <v>99</v>
      </c>
      <c r="E20" s="5">
        <v>44341.666788692099</v>
      </c>
      <c r="F20" s="39" t="s">
        <v>103</v>
      </c>
      <c r="G20" s="40">
        <v>2</v>
      </c>
      <c r="H20" s="41">
        <f t="shared" si="3"/>
        <v>6.6225165562913907E-3</v>
      </c>
      <c r="I20" s="41">
        <f t="shared" si="4"/>
        <v>4.4913541432741973E-4</v>
      </c>
      <c r="J20" s="6">
        <v>4466</v>
      </c>
      <c r="K20" s="6">
        <v>4453</v>
      </c>
      <c r="L20" s="7">
        <v>0.99708911777877296</v>
      </c>
      <c r="M20" s="8">
        <v>1853</v>
      </c>
      <c r="N20" s="6">
        <v>1026</v>
      </c>
      <c r="O20" s="7">
        <v>0.23040646754996599</v>
      </c>
      <c r="P20" s="8">
        <v>302</v>
      </c>
      <c r="Q20" s="6">
        <v>201</v>
      </c>
      <c r="R20" s="7">
        <v>0.195906432748538</v>
      </c>
      <c r="S20" s="7">
        <v>4.5138109139905701E-2</v>
      </c>
      <c r="T20" s="7">
        <v>6.7819447563440396E-2</v>
      </c>
      <c r="U20" s="7">
        <v>0.16297895304911</v>
      </c>
      <c r="V20" s="9">
        <v>3.2</v>
      </c>
      <c r="W20" s="10"/>
      <c r="X20" s="1"/>
      <c r="Y20" s="1"/>
    </row>
    <row r="21" spans="1:25" ht="26.4">
      <c r="A21" s="116"/>
      <c r="B21" s="116"/>
      <c r="C21" s="61"/>
      <c r="D21" s="62" t="s">
        <v>99</v>
      </c>
      <c r="E21" s="5">
        <v>44341.666788692099</v>
      </c>
      <c r="F21" s="39" t="s">
        <v>104</v>
      </c>
      <c r="G21" s="40">
        <v>3</v>
      </c>
      <c r="H21" s="41">
        <f t="shared" si="3"/>
        <v>9.9337748344370865E-3</v>
      </c>
      <c r="I21" s="41">
        <f t="shared" si="4"/>
        <v>6.7370312149112955E-4</v>
      </c>
      <c r="J21" s="6">
        <v>4466</v>
      </c>
      <c r="K21" s="6">
        <v>4453</v>
      </c>
      <c r="L21" s="7">
        <v>0.99708911777877296</v>
      </c>
      <c r="M21" s="8">
        <v>1853</v>
      </c>
      <c r="N21" s="6">
        <v>1026</v>
      </c>
      <c r="O21" s="7">
        <v>0.23040646754996599</v>
      </c>
      <c r="P21" s="8">
        <v>302</v>
      </c>
      <c r="Q21" s="6">
        <v>201</v>
      </c>
      <c r="R21" s="7">
        <v>0.195906432748538</v>
      </c>
      <c r="S21" s="7">
        <v>4.5138109139905701E-2</v>
      </c>
      <c r="T21" s="7">
        <v>6.7819447563440396E-2</v>
      </c>
      <c r="U21" s="7">
        <v>0.16297895304911</v>
      </c>
      <c r="V21" s="9">
        <v>3.2</v>
      </c>
      <c r="W21" s="10"/>
      <c r="X21" s="1"/>
      <c r="Y21" s="1"/>
    </row>
    <row r="22" spans="1:25">
      <c r="A22" s="116"/>
      <c r="B22" s="116"/>
      <c r="C22" s="61"/>
      <c r="D22" s="62" t="s">
        <v>99</v>
      </c>
      <c r="E22" s="5">
        <v>44341.666788692099</v>
      </c>
      <c r="F22" s="39" t="s">
        <v>84</v>
      </c>
      <c r="G22" s="40">
        <v>4</v>
      </c>
      <c r="H22" s="41">
        <f t="shared" si="3"/>
        <v>1.3245033112582781E-2</v>
      </c>
      <c r="I22" s="41">
        <f t="shared" si="4"/>
        <v>8.9827082865483947E-4</v>
      </c>
      <c r="J22" s="6">
        <v>4466</v>
      </c>
      <c r="K22" s="6">
        <v>4453</v>
      </c>
      <c r="L22" s="7">
        <v>0.99708911777877296</v>
      </c>
      <c r="M22" s="8">
        <v>1853</v>
      </c>
      <c r="N22" s="6">
        <v>1026</v>
      </c>
      <c r="O22" s="7">
        <v>0.23040646754996599</v>
      </c>
      <c r="P22" s="8">
        <v>302</v>
      </c>
      <c r="Q22" s="6">
        <v>201</v>
      </c>
      <c r="R22" s="7">
        <v>0.195906432748538</v>
      </c>
      <c r="S22" s="7">
        <v>4.5138109139905701E-2</v>
      </c>
      <c r="T22" s="7">
        <v>6.7819447563440396E-2</v>
      </c>
      <c r="U22" s="7">
        <v>0.16297895304911</v>
      </c>
      <c r="V22" s="9">
        <v>3.2</v>
      </c>
      <c r="W22" s="10"/>
      <c r="X22" s="1"/>
      <c r="Y22" s="1"/>
    </row>
    <row r="23" spans="1:25">
      <c r="A23" s="116"/>
      <c r="B23" s="117"/>
      <c r="C23" s="127" t="s">
        <v>38</v>
      </c>
      <c r="D23" s="114"/>
      <c r="E23" s="65" t="s">
        <v>0</v>
      </c>
      <c r="F23" s="65"/>
      <c r="G23" s="65"/>
      <c r="H23" s="65"/>
      <c r="I23" s="65"/>
      <c r="J23" s="17">
        <v>6225</v>
      </c>
      <c r="K23" s="17">
        <v>6211</v>
      </c>
      <c r="L23" s="18">
        <v>0.99775100401606398</v>
      </c>
      <c r="M23" s="19">
        <v>3773</v>
      </c>
      <c r="N23" s="17">
        <v>1954</v>
      </c>
      <c r="O23" s="18">
        <v>0.314603123490581</v>
      </c>
      <c r="P23" s="19">
        <v>652</v>
      </c>
      <c r="Q23" s="17">
        <v>430</v>
      </c>
      <c r="R23" s="18">
        <v>0.22006141248720601</v>
      </c>
      <c r="S23" s="18">
        <v>6.9232007728224104E-2</v>
      </c>
      <c r="T23" s="18">
        <v>0.104975044276284</v>
      </c>
      <c r="U23" s="18">
        <v>0.17280678505168301</v>
      </c>
      <c r="V23" s="65" t="s">
        <v>0</v>
      </c>
      <c r="W23" s="65" t="s">
        <v>0</v>
      </c>
      <c r="X23" s="1"/>
      <c r="Y23" s="1"/>
    </row>
    <row r="24" spans="1:25">
      <c r="A24" s="117"/>
      <c r="B24" s="128" t="s">
        <v>101</v>
      </c>
      <c r="C24" s="125"/>
      <c r="D24" s="114"/>
      <c r="E24" s="20" t="s">
        <v>0</v>
      </c>
      <c r="F24" s="20"/>
      <c r="G24" s="20"/>
      <c r="H24" s="20"/>
      <c r="I24" s="20"/>
      <c r="J24" s="21">
        <v>6225</v>
      </c>
      <c r="K24" s="21">
        <v>6211</v>
      </c>
      <c r="L24" s="22">
        <v>0.99775100401606398</v>
      </c>
      <c r="M24" s="23">
        <v>3773</v>
      </c>
      <c r="N24" s="21">
        <v>1954</v>
      </c>
      <c r="O24" s="22">
        <v>0.314603123490581</v>
      </c>
      <c r="P24" s="23">
        <v>652</v>
      </c>
      <c r="Q24" s="21">
        <v>430</v>
      </c>
      <c r="R24" s="22">
        <v>0.22006141248720601</v>
      </c>
      <c r="S24" s="22">
        <v>6.9232007728224104E-2</v>
      </c>
      <c r="T24" s="22">
        <v>0.104975044276284</v>
      </c>
      <c r="U24" s="22">
        <v>0.17280678505168301</v>
      </c>
      <c r="V24" s="20" t="s">
        <v>0</v>
      </c>
      <c r="W24" s="20" t="s">
        <v>0</v>
      </c>
      <c r="X24" s="1"/>
      <c r="Y24" s="1"/>
    </row>
    <row r="25" spans="1:25">
      <c r="A25" s="124" t="s">
        <v>39</v>
      </c>
      <c r="B25" s="125"/>
      <c r="C25" s="125"/>
      <c r="D25" s="114"/>
      <c r="E25" s="63" t="s">
        <v>0</v>
      </c>
      <c r="F25" s="63"/>
      <c r="G25" s="63"/>
      <c r="H25" s="63"/>
      <c r="I25" s="63"/>
      <c r="J25" s="25">
        <v>6225</v>
      </c>
      <c r="K25" s="25">
        <v>6211</v>
      </c>
      <c r="L25" s="26">
        <v>0.99775100401606398</v>
      </c>
      <c r="M25" s="27">
        <v>3773</v>
      </c>
      <c r="N25" s="25">
        <v>1954</v>
      </c>
      <c r="O25" s="26">
        <v>0.314603123490581</v>
      </c>
      <c r="P25" s="27">
        <v>652</v>
      </c>
      <c r="Q25" s="25">
        <v>430</v>
      </c>
      <c r="R25" s="26">
        <v>0.22006141248720601</v>
      </c>
      <c r="S25" s="26">
        <v>6.9232007728224104E-2</v>
      </c>
      <c r="T25" s="26">
        <v>0.104975044276284</v>
      </c>
      <c r="U25" s="26">
        <v>0.17280678505168301</v>
      </c>
      <c r="V25" s="63" t="s">
        <v>0</v>
      </c>
      <c r="W25" s="63" t="s">
        <v>0</v>
      </c>
      <c r="X25" s="1"/>
      <c r="Y25" s="1"/>
    </row>
    <row r="26" spans="1:25">
      <c r="A26" s="126" t="s">
        <v>81</v>
      </c>
      <c r="B26" s="125"/>
      <c r="C26" s="125"/>
      <c r="D26" s="114"/>
      <c r="E26" s="64" t="s">
        <v>0</v>
      </c>
      <c r="F26" s="64"/>
      <c r="G26" s="64"/>
      <c r="H26" s="64"/>
      <c r="I26" s="64"/>
      <c r="J26" s="29">
        <v>6225</v>
      </c>
      <c r="K26" s="29">
        <v>6211</v>
      </c>
      <c r="L26" s="30">
        <v>0.99775100401606398</v>
      </c>
      <c r="M26" s="31">
        <v>3773</v>
      </c>
      <c r="N26" s="29">
        <v>1954</v>
      </c>
      <c r="O26" s="30">
        <v>0.314603123490581</v>
      </c>
      <c r="P26" s="31">
        <v>652</v>
      </c>
      <c r="Q26" s="29">
        <v>430</v>
      </c>
      <c r="R26" s="30">
        <v>0.22006141248720601</v>
      </c>
      <c r="S26" s="30">
        <v>6.9232007728224104E-2</v>
      </c>
      <c r="T26" s="30">
        <v>0.104975044276284</v>
      </c>
      <c r="U26" s="30">
        <v>0.17280678505168301</v>
      </c>
      <c r="V26" s="64" t="s">
        <v>0</v>
      </c>
      <c r="W26" s="64" t="s">
        <v>0</v>
      </c>
      <c r="X26" s="1"/>
      <c r="Y26" s="1"/>
    </row>
    <row r="27" spans="1:25" ht="0" hidden="1" customHeight="1"/>
  </sheetData>
  <autoFilter ref="A3:W3" xr:uid="{00000000-0009-0000-0000-000004000000}"/>
  <mergeCells count="8">
    <mergeCell ref="A25:D25"/>
    <mergeCell ref="A26:D26"/>
    <mergeCell ref="A2:E2"/>
    <mergeCell ref="A4:A24"/>
    <mergeCell ref="B4:B23"/>
    <mergeCell ref="C4:C14"/>
    <mergeCell ref="C23:D23"/>
    <mergeCell ref="B24:D24"/>
  </mergeCells>
  <hyperlinks>
    <hyperlink ref="D4" r:id="rId1" xr:uid="{00000000-0004-0000-0400-000000000000}"/>
    <hyperlink ref="D14" r:id="rId2" xr:uid="{00000000-0004-0000-0400-000001000000}"/>
    <hyperlink ref="D5" r:id="rId3" xr:uid="{00000000-0004-0000-0400-000002000000}"/>
    <hyperlink ref="D6" r:id="rId4" xr:uid="{00000000-0004-0000-0400-000003000000}"/>
    <hyperlink ref="D7" r:id="rId5" xr:uid="{00000000-0004-0000-0400-000004000000}"/>
    <hyperlink ref="D8" r:id="rId6" xr:uid="{00000000-0004-0000-0400-000005000000}"/>
    <hyperlink ref="D9" r:id="rId7" xr:uid="{00000000-0004-0000-0400-000006000000}"/>
    <hyperlink ref="D10" r:id="rId8" xr:uid="{00000000-0004-0000-0400-000007000000}"/>
    <hyperlink ref="D11" r:id="rId9" xr:uid="{00000000-0004-0000-0400-000008000000}"/>
    <hyperlink ref="D12" r:id="rId10" xr:uid="{00000000-0004-0000-0400-000009000000}"/>
    <hyperlink ref="D15" r:id="rId11" xr:uid="{00000000-0004-0000-0400-00000A000000}"/>
    <hyperlink ref="D16" r:id="rId12" xr:uid="{00000000-0004-0000-0400-00000B000000}"/>
    <hyperlink ref="D17" r:id="rId13" xr:uid="{00000000-0004-0000-0400-00000C000000}"/>
    <hyperlink ref="D18" r:id="rId14" xr:uid="{00000000-0004-0000-0400-00000D000000}"/>
    <hyperlink ref="D19" r:id="rId15" xr:uid="{00000000-0004-0000-0400-00000E000000}"/>
    <hyperlink ref="D20" r:id="rId16" xr:uid="{00000000-0004-0000-0400-00000F000000}"/>
    <hyperlink ref="D21" r:id="rId17" xr:uid="{00000000-0004-0000-0400-000010000000}"/>
    <hyperlink ref="D22" r:id="rId18" xr:uid="{00000000-0004-0000-0400-00001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8"/>
  <sheetViews>
    <sheetView workbookViewId="0">
      <selection activeCell="G7" sqref="G7:J7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6" width="9.5546875" style="2" customWidth="1"/>
    <col min="7" max="7" width="11.6640625" style="2" customWidth="1"/>
    <col min="8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7" customFormat="1" ht="42.9" customHeight="1">
      <c r="A2" s="111" t="s">
        <v>125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69" t="s">
        <v>1</v>
      </c>
      <c r="B3" s="4" t="s">
        <v>2</v>
      </c>
      <c r="C3" s="69" t="s">
        <v>3</v>
      </c>
      <c r="D3" s="113" t="s">
        <v>4</v>
      </c>
      <c r="E3" s="114"/>
      <c r="F3" s="4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 ht="20.399999999999999">
      <c r="A4" s="115" t="s">
        <v>20</v>
      </c>
      <c r="B4" s="118">
        <v>44348</v>
      </c>
      <c r="C4" s="70" t="s">
        <v>105</v>
      </c>
      <c r="D4" s="119" t="s">
        <v>106</v>
      </c>
      <c r="E4" s="120"/>
      <c r="F4" s="5">
        <v>44357.483841863403</v>
      </c>
      <c r="G4" s="5"/>
      <c r="H4" s="5"/>
      <c r="I4" s="5"/>
      <c r="J4" s="5"/>
      <c r="K4" s="6">
        <v>1158</v>
      </c>
      <c r="L4" s="6">
        <v>1145</v>
      </c>
      <c r="M4" s="7">
        <v>0.98877374784110506</v>
      </c>
      <c r="N4" s="8">
        <v>648</v>
      </c>
      <c r="O4" s="6">
        <v>350</v>
      </c>
      <c r="P4" s="7">
        <v>0.305676855895197</v>
      </c>
      <c r="Q4" s="8">
        <v>17</v>
      </c>
      <c r="R4" s="6">
        <v>16</v>
      </c>
      <c r="S4" s="7">
        <v>4.57142857142857E-2</v>
      </c>
      <c r="T4" s="7">
        <v>1.39737991266376E-2</v>
      </c>
      <c r="U4" s="7">
        <v>1.48471615720524E-2</v>
      </c>
      <c r="V4" s="7">
        <v>2.6234567901234601E-2</v>
      </c>
      <c r="W4" s="9">
        <v>0.5</v>
      </c>
      <c r="X4" s="10" t="s">
        <v>107</v>
      </c>
      <c r="Y4" s="1"/>
      <c r="Z4" s="1"/>
    </row>
    <row r="5" spans="1:26">
      <c r="A5" s="116"/>
      <c r="B5" s="116"/>
      <c r="C5" s="127" t="s">
        <v>108</v>
      </c>
      <c r="D5" s="125"/>
      <c r="E5" s="114"/>
      <c r="F5" s="68" t="s">
        <v>0</v>
      </c>
      <c r="G5" s="68"/>
      <c r="H5" s="68"/>
      <c r="I5" s="68"/>
      <c r="J5" s="68"/>
      <c r="K5" s="17">
        <v>1158</v>
      </c>
      <c r="L5" s="17">
        <v>1145</v>
      </c>
      <c r="M5" s="18">
        <v>0.98877374784110506</v>
      </c>
      <c r="N5" s="19">
        <v>648</v>
      </c>
      <c r="O5" s="17">
        <v>350</v>
      </c>
      <c r="P5" s="18">
        <v>0.305676855895197</v>
      </c>
      <c r="Q5" s="19">
        <v>17</v>
      </c>
      <c r="R5" s="17">
        <v>16</v>
      </c>
      <c r="S5" s="18">
        <v>4.57142857142857E-2</v>
      </c>
      <c r="T5" s="18">
        <v>1.39737991266376E-2</v>
      </c>
      <c r="U5" s="18">
        <v>1.48471615720524E-2</v>
      </c>
      <c r="V5" s="18">
        <v>2.6234567901234601E-2</v>
      </c>
      <c r="W5" s="68" t="s">
        <v>0</v>
      </c>
      <c r="X5" s="68" t="s">
        <v>0</v>
      </c>
      <c r="Y5" s="1"/>
      <c r="Z5" s="1"/>
    </row>
    <row r="6" spans="1:26">
      <c r="A6" s="116"/>
      <c r="B6" s="116"/>
      <c r="C6" s="115" t="s">
        <v>21</v>
      </c>
      <c r="D6" s="119" t="s">
        <v>109</v>
      </c>
      <c r="E6" s="120"/>
      <c r="F6" s="5">
        <v>44357.6042795139</v>
      </c>
      <c r="G6" s="5"/>
      <c r="H6" s="5"/>
      <c r="I6" s="5"/>
      <c r="J6" s="5"/>
      <c r="K6" s="6">
        <v>56192</v>
      </c>
      <c r="L6" s="6">
        <v>54980</v>
      </c>
      <c r="M6" s="7">
        <v>0.97843109339407697</v>
      </c>
      <c r="N6" s="8">
        <v>10055</v>
      </c>
      <c r="O6" s="6">
        <v>5946</v>
      </c>
      <c r="P6" s="7">
        <v>0.10814841760640199</v>
      </c>
      <c r="Q6" s="8">
        <v>1019</v>
      </c>
      <c r="R6" s="6">
        <v>701</v>
      </c>
      <c r="S6" s="7">
        <v>0.117894382778338</v>
      </c>
      <c r="T6" s="7">
        <v>1.2750090942160799E-2</v>
      </c>
      <c r="U6" s="7">
        <v>1.8534012368133901E-2</v>
      </c>
      <c r="V6" s="7">
        <v>0.101342615614122</v>
      </c>
      <c r="W6" s="9">
        <v>2.2000000000000002</v>
      </c>
      <c r="X6" s="10"/>
      <c r="Y6" s="1"/>
      <c r="Z6" s="1"/>
    </row>
    <row r="7" spans="1:26">
      <c r="A7" s="116"/>
      <c r="B7" s="116"/>
      <c r="C7" s="129"/>
      <c r="D7" s="119" t="s">
        <v>109</v>
      </c>
      <c r="E7" s="120"/>
      <c r="F7" s="5">
        <v>44357.6042795139</v>
      </c>
      <c r="G7" s="39" t="s">
        <v>103</v>
      </c>
      <c r="H7" s="40">
        <v>23</v>
      </c>
      <c r="I7" s="41">
        <f t="shared" ref="I7" si="0">H7/Q6</f>
        <v>2.2571148184494603E-2</v>
      </c>
      <c r="J7" s="41">
        <f>+H7/L$6</f>
        <v>4.1833393961440522E-4</v>
      </c>
      <c r="K7" s="6">
        <v>56192</v>
      </c>
      <c r="L7" s="6">
        <v>54980</v>
      </c>
      <c r="M7" s="7">
        <v>0.97843109339407697</v>
      </c>
      <c r="N7" s="8">
        <v>10055</v>
      </c>
      <c r="O7" s="6">
        <v>5946</v>
      </c>
      <c r="P7" s="7">
        <v>0.10814841760640199</v>
      </c>
      <c r="Q7" s="8">
        <v>1019</v>
      </c>
      <c r="R7" s="6">
        <v>701</v>
      </c>
      <c r="S7" s="7">
        <v>0.117894382778338</v>
      </c>
      <c r="T7" s="7">
        <v>1.2750090942160799E-2</v>
      </c>
      <c r="U7" s="7">
        <v>1.8534012368133901E-2</v>
      </c>
      <c r="V7" s="7">
        <v>0.101342615614122</v>
      </c>
      <c r="W7" s="9">
        <v>2.2000000000000002</v>
      </c>
      <c r="X7" s="71"/>
      <c r="Y7" s="1"/>
      <c r="Z7" s="1"/>
    </row>
    <row r="8" spans="1:26">
      <c r="A8" s="116"/>
      <c r="B8" s="116"/>
      <c r="C8" s="129"/>
      <c r="D8" s="119" t="s">
        <v>109</v>
      </c>
      <c r="E8" s="120"/>
      <c r="F8" s="5">
        <v>44357.6042795139</v>
      </c>
      <c r="G8" s="39" t="s">
        <v>104</v>
      </c>
      <c r="H8" s="40">
        <v>10</v>
      </c>
      <c r="I8" s="41">
        <f t="shared" ref="I8:I17" si="1">H8/Q7</f>
        <v>9.8135426889106973E-3</v>
      </c>
      <c r="J8" s="41">
        <f t="shared" ref="J8:J17" si="2">+H8/L$6</f>
        <v>1.8188432157148054E-4</v>
      </c>
      <c r="K8" s="6">
        <v>56192</v>
      </c>
      <c r="L8" s="6">
        <v>54980</v>
      </c>
      <c r="M8" s="7">
        <v>0.97843109339407697</v>
      </c>
      <c r="N8" s="8">
        <v>10055</v>
      </c>
      <c r="O8" s="6">
        <v>5946</v>
      </c>
      <c r="P8" s="7">
        <v>0.10814841760640199</v>
      </c>
      <c r="Q8" s="8">
        <v>1019</v>
      </c>
      <c r="R8" s="6">
        <v>701</v>
      </c>
      <c r="S8" s="7">
        <v>0.117894382778338</v>
      </c>
      <c r="T8" s="7">
        <v>1.2750090942160799E-2</v>
      </c>
      <c r="U8" s="7">
        <v>1.8534012368133901E-2</v>
      </c>
      <c r="V8" s="7">
        <v>0.101342615614122</v>
      </c>
      <c r="W8" s="9">
        <v>2.2000000000000002</v>
      </c>
      <c r="X8" s="71"/>
      <c r="Y8" s="1"/>
      <c r="Z8" s="1"/>
    </row>
    <row r="9" spans="1:26">
      <c r="A9" s="116"/>
      <c r="B9" s="116"/>
      <c r="C9" s="129"/>
      <c r="D9" s="119" t="s">
        <v>109</v>
      </c>
      <c r="E9" s="120"/>
      <c r="F9" s="5">
        <v>44357.6042795139</v>
      </c>
      <c r="G9" s="39" t="s">
        <v>84</v>
      </c>
      <c r="H9" s="40">
        <v>22</v>
      </c>
      <c r="I9" s="41">
        <f t="shared" si="1"/>
        <v>2.1589793915603533E-2</v>
      </c>
      <c r="J9" s="41">
        <f t="shared" si="2"/>
        <v>4.0014550745725718E-4</v>
      </c>
      <c r="K9" s="6">
        <v>56192</v>
      </c>
      <c r="L9" s="6">
        <v>54980</v>
      </c>
      <c r="M9" s="7">
        <v>0.97843109339407697</v>
      </c>
      <c r="N9" s="8">
        <v>10055</v>
      </c>
      <c r="O9" s="6">
        <v>5946</v>
      </c>
      <c r="P9" s="7">
        <v>0.10814841760640199</v>
      </c>
      <c r="Q9" s="8">
        <v>1019</v>
      </c>
      <c r="R9" s="6">
        <v>701</v>
      </c>
      <c r="S9" s="7">
        <v>0.117894382778338</v>
      </c>
      <c r="T9" s="7">
        <v>1.2750090942160799E-2</v>
      </c>
      <c r="U9" s="7">
        <v>1.8534012368133901E-2</v>
      </c>
      <c r="V9" s="7">
        <v>0.101342615614122</v>
      </c>
      <c r="W9" s="9">
        <v>2.2000000000000002</v>
      </c>
      <c r="X9" s="71"/>
      <c r="Y9" s="1"/>
      <c r="Z9" s="1"/>
    </row>
    <row r="10" spans="1:26">
      <c r="A10" s="116"/>
      <c r="B10" s="116"/>
      <c r="C10" s="129"/>
      <c r="D10" s="119" t="s">
        <v>109</v>
      </c>
      <c r="E10" s="120"/>
      <c r="F10" s="5">
        <v>44357.6042795139</v>
      </c>
      <c r="G10" s="39" t="s">
        <v>83</v>
      </c>
      <c r="H10" s="40">
        <v>13</v>
      </c>
      <c r="I10" s="41">
        <f t="shared" si="1"/>
        <v>1.2757605495583905E-2</v>
      </c>
      <c r="J10" s="41">
        <f t="shared" si="2"/>
        <v>2.3644961804292471E-4</v>
      </c>
      <c r="K10" s="6">
        <v>56192</v>
      </c>
      <c r="L10" s="6">
        <v>54980</v>
      </c>
      <c r="M10" s="7">
        <v>0.97843109339407697</v>
      </c>
      <c r="N10" s="8">
        <v>10055</v>
      </c>
      <c r="O10" s="6">
        <v>5946</v>
      </c>
      <c r="P10" s="7">
        <v>0.10814841760640199</v>
      </c>
      <c r="Q10" s="8">
        <v>1019</v>
      </c>
      <c r="R10" s="6">
        <v>701</v>
      </c>
      <c r="S10" s="7">
        <v>0.117894382778338</v>
      </c>
      <c r="T10" s="7">
        <v>1.2750090942160799E-2</v>
      </c>
      <c r="U10" s="7">
        <v>1.8534012368133901E-2</v>
      </c>
      <c r="V10" s="7">
        <v>0.101342615614122</v>
      </c>
      <c r="W10" s="9">
        <v>2.2000000000000002</v>
      </c>
      <c r="X10" s="71"/>
      <c r="Y10" s="1"/>
      <c r="Z10" s="1"/>
    </row>
    <row r="11" spans="1:26">
      <c r="A11" s="116"/>
      <c r="B11" s="116"/>
      <c r="C11" s="129"/>
      <c r="D11" s="119" t="s">
        <v>109</v>
      </c>
      <c r="E11" s="120"/>
      <c r="F11" s="5">
        <v>44357.6042795139</v>
      </c>
      <c r="G11" s="39" t="s">
        <v>45</v>
      </c>
      <c r="H11" s="40">
        <v>14</v>
      </c>
      <c r="I11" s="41">
        <f t="shared" si="1"/>
        <v>1.3738959764474975E-2</v>
      </c>
      <c r="J11" s="41">
        <f t="shared" si="2"/>
        <v>2.5463805020007273E-4</v>
      </c>
      <c r="K11" s="6">
        <v>56192</v>
      </c>
      <c r="L11" s="6">
        <v>54980</v>
      </c>
      <c r="M11" s="7">
        <v>0.97843109339407697</v>
      </c>
      <c r="N11" s="8">
        <v>10055</v>
      </c>
      <c r="O11" s="6">
        <v>5946</v>
      </c>
      <c r="P11" s="7">
        <v>0.10814841760640199</v>
      </c>
      <c r="Q11" s="8">
        <v>1019</v>
      </c>
      <c r="R11" s="6">
        <v>701</v>
      </c>
      <c r="S11" s="7">
        <v>0.117894382778338</v>
      </c>
      <c r="T11" s="7">
        <v>1.2750090942160799E-2</v>
      </c>
      <c r="U11" s="7">
        <v>1.8534012368133901E-2</v>
      </c>
      <c r="V11" s="7">
        <v>0.101342615614122</v>
      </c>
      <c r="W11" s="9">
        <v>2.2000000000000002</v>
      </c>
      <c r="X11" s="71"/>
      <c r="Y11" s="1"/>
      <c r="Z11" s="1"/>
    </row>
    <row r="12" spans="1:26">
      <c r="A12" s="116"/>
      <c r="B12" s="116"/>
      <c r="C12" s="129"/>
      <c r="D12" s="119" t="s">
        <v>109</v>
      </c>
      <c r="E12" s="120"/>
      <c r="F12" s="5">
        <v>44357.6042795139</v>
      </c>
      <c r="G12" s="39" t="s">
        <v>82</v>
      </c>
      <c r="H12" s="40">
        <v>3</v>
      </c>
      <c r="I12" s="41">
        <f t="shared" si="1"/>
        <v>2.944062806673209E-3</v>
      </c>
      <c r="J12" s="41">
        <f t="shared" si="2"/>
        <v>5.4565296471444159E-5</v>
      </c>
      <c r="K12" s="6">
        <v>56192</v>
      </c>
      <c r="L12" s="6">
        <v>54980</v>
      </c>
      <c r="M12" s="7">
        <v>0.97843109339407697</v>
      </c>
      <c r="N12" s="8">
        <v>10055</v>
      </c>
      <c r="O12" s="6">
        <v>5946</v>
      </c>
      <c r="P12" s="7">
        <v>0.10814841760640199</v>
      </c>
      <c r="Q12" s="8">
        <v>1019</v>
      </c>
      <c r="R12" s="6">
        <v>701</v>
      </c>
      <c r="S12" s="7">
        <v>0.117894382778338</v>
      </c>
      <c r="T12" s="7">
        <v>1.2750090942160799E-2</v>
      </c>
      <c r="U12" s="7">
        <v>1.8534012368133901E-2</v>
      </c>
      <c r="V12" s="7">
        <v>0.101342615614122</v>
      </c>
      <c r="W12" s="9">
        <v>2.2000000000000002</v>
      </c>
      <c r="X12" s="71"/>
      <c r="Y12" s="1"/>
      <c r="Z12" s="1"/>
    </row>
    <row r="13" spans="1:26">
      <c r="A13" s="116"/>
      <c r="B13" s="116"/>
      <c r="C13" s="129"/>
      <c r="D13" s="119" t="s">
        <v>109</v>
      </c>
      <c r="E13" s="120"/>
      <c r="F13" s="5">
        <v>44357.6042795139</v>
      </c>
      <c r="G13" s="39" t="s">
        <v>115</v>
      </c>
      <c r="H13" s="40">
        <v>3</v>
      </c>
      <c r="I13" s="41">
        <f t="shared" si="1"/>
        <v>2.944062806673209E-3</v>
      </c>
      <c r="J13" s="41">
        <f t="shared" si="2"/>
        <v>5.4565296471444159E-5</v>
      </c>
      <c r="K13" s="6">
        <v>56192</v>
      </c>
      <c r="L13" s="6">
        <v>54980</v>
      </c>
      <c r="M13" s="7">
        <v>0.97843109339407697</v>
      </c>
      <c r="N13" s="8">
        <v>10055</v>
      </c>
      <c r="O13" s="6">
        <v>5946</v>
      </c>
      <c r="P13" s="7">
        <v>0.10814841760640199</v>
      </c>
      <c r="Q13" s="8">
        <v>1019</v>
      </c>
      <c r="R13" s="6">
        <v>701</v>
      </c>
      <c r="S13" s="7">
        <v>0.117894382778338</v>
      </c>
      <c r="T13" s="7">
        <v>1.2750090942160799E-2</v>
      </c>
      <c r="U13" s="7">
        <v>1.8534012368133901E-2</v>
      </c>
      <c r="V13" s="7">
        <v>0.101342615614122</v>
      </c>
      <c r="W13" s="9">
        <v>2.2000000000000002</v>
      </c>
      <c r="X13" s="71"/>
      <c r="Y13" s="1"/>
      <c r="Z13" s="1"/>
    </row>
    <row r="14" spans="1:26">
      <c r="A14" s="116"/>
      <c r="B14" s="116"/>
      <c r="C14" s="129"/>
      <c r="D14" s="119" t="s">
        <v>109</v>
      </c>
      <c r="E14" s="120"/>
      <c r="F14" s="5">
        <v>44357.6042795139</v>
      </c>
      <c r="G14" s="39" t="s">
        <v>64</v>
      </c>
      <c r="H14" s="40">
        <v>2</v>
      </c>
      <c r="I14" s="41">
        <f t="shared" si="1"/>
        <v>1.9627085377821392E-3</v>
      </c>
      <c r="J14" s="41">
        <f t="shared" si="2"/>
        <v>3.6376864314296111E-5</v>
      </c>
      <c r="K14" s="6">
        <v>56192</v>
      </c>
      <c r="L14" s="6">
        <v>54980</v>
      </c>
      <c r="M14" s="7">
        <v>0.97843109339407697</v>
      </c>
      <c r="N14" s="8">
        <v>10055</v>
      </c>
      <c r="O14" s="6">
        <v>5946</v>
      </c>
      <c r="P14" s="7">
        <v>0.10814841760640199</v>
      </c>
      <c r="Q14" s="8">
        <v>1019</v>
      </c>
      <c r="R14" s="6">
        <v>701</v>
      </c>
      <c r="S14" s="7">
        <v>0.117894382778338</v>
      </c>
      <c r="T14" s="7">
        <v>1.2750090942160799E-2</v>
      </c>
      <c r="U14" s="7">
        <v>1.8534012368133901E-2</v>
      </c>
      <c r="V14" s="7">
        <v>0.101342615614122</v>
      </c>
      <c r="W14" s="9">
        <v>2.2000000000000002</v>
      </c>
      <c r="X14" s="71"/>
      <c r="Y14" s="1"/>
      <c r="Z14" s="1"/>
    </row>
    <row r="15" spans="1:26">
      <c r="A15" s="116"/>
      <c r="B15" s="116"/>
      <c r="C15" s="129"/>
      <c r="D15" s="119" t="s">
        <v>109</v>
      </c>
      <c r="E15" s="120"/>
      <c r="F15" s="5">
        <v>44357.6042795139</v>
      </c>
      <c r="G15" s="39" t="s">
        <v>94</v>
      </c>
      <c r="H15" s="40">
        <v>6</v>
      </c>
      <c r="I15" s="41">
        <f t="shared" si="1"/>
        <v>5.8881256133464181E-3</v>
      </c>
      <c r="J15" s="41">
        <f t="shared" si="2"/>
        <v>1.0913059294288832E-4</v>
      </c>
      <c r="K15" s="6">
        <v>56192</v>
      </c>
      <c r="L15" s="6">
        <v>54980</v>
      </c>
      <c r="M15" s="7">
        <v>0.97843109339407697</v>
      </c>
      <c r="N15" s="8">
        <v>10055</v>
      </c>
      <c r="O15" s="6">
        <v>5946</v>
      </c>
      <c r="P15" s="7">
        <v>0.10814841760640199</v>
      </c>
      <c r="Q15" s="8">
        <v>1019</v>
      </c>
      <c r="R15" s="6">
        <v>701</v>
      </c>
      <c r="S15" s="7">
        <v>0.117894382778338</v>
      </c>
      <c r="T15" s="7">
        <v>1.2750090942160799E-2</v>
      </c>
      <c r="U15" s="7">
        <v>1.8534012368133901E-2</v>
      </c>
      <c r="V15" s="7">
        <v>0.101342615614122</v>
      </c>
      <c r="W15" s="9">
        <v>2.2000000000000002</v>
      </c>
      <c r="X15" s="71"/>
      <c r="Y15" s="1"/>
      <c r="Z15" s="1"/>
    </row>
    <row r="16" spans="1:26">
      <c r="A16" s="116"/>
      <c r="B16" s="116"/>
      <c r="C16" s="129"/>
      <c r="D16" s="119" t="s">
        <v>109</v>
      </c>
      <c r="E16" s="120"/>
      <c r="F16" s="5">
        <v>44357.6042795139</v>
      </c>
      <c r="G16" s="39" t="s">
        <v>116</v>
      </c>
      <c r="H16" s="40">
        <v>12</v>
      </c>
      <c r="I16" s="41">
        <f t="shared" si="1"/>
        <v>1.1776251226692836E-2</v>
      </c>
      <c r="J16" s="41">
        <f t="shared" si="2"/>
        <v>2.1826118588577664E-4</v>
      </c>
      <c r="K16" s="6">
        <v>56192</v>
      </c>
      <c r="L16" s="6">
        <v>54980</v>
      </c>
      <c r="M16" s="7">
        <v>0.97843109339407697</v>
      </c>
      <c r="N16" s="8">
        <v>10055</v>
      </c>
      <c r="O16" s="6">
        <v>5946</v>
      </c>
      <c r="P16" s="7">
        <v>0.10814841760640199</v>
      </c>
      <c r="Q16" s="8">
        <v>1019</v>
      </c>
      <c r="R16" s="6">
        <v>701</v>
      </c>
      <c r="S16" s="7">
        <v>0.117894382778338</v>
      </c>
      <c r="T16" s="7">
        <v>1.2750090942160799E-2</v>
      </c>
      <c r="U16" s="7">
        <v>1.8534012368133901E-2</v>
      </c>
      <c r="V16" s="7">
        <v>0.101342615614122</v>
      </c>
      <c r="W16" s="9">
        <v>2.2000000000000002</v>
      </c>
      <c r="X16" s="71"/>
      <c r="Y16" s="1"/>
      <c r="Z16" s="1"/>
    </row>
    <row r="17" spans="1:26">
      <c r="A17" s="116"/>
      <c r="B17" s="116"/>
      <c r="C17" s="129"/>
      <c r="D17" s="119" t="s">
        <v>109</v>
      </c>
      <c r="E17" s="120"/>
      <c r="F17" s="5">
        <v>44357.6042795139</v>
      </c>
      <c r="G17" s="39" t="s">
        <v>117</v>
      </c>
      <c r="H17" s="40">
        <v>5</v>
      </c>
      <c r="I17" s="41">
        <f t="shared" si="1"/>
        <v>4.9067713444553487E-3</v>
      </c>
      <c r="J17" s="41">
        <f t="shared" si="2"/>
        <v>9.094216078574027E-5</v>
      </c>
      <c r="K17" s="6">
        <v>56192</v>
      </c>
      <c r="L17" s="6">
        <v>54980</v>
      </c>
      <c r="M17" s="7">
        <v>0.97843109339407697</v>
      </c>
      <c r="N17" s="8">
        <v>10055</v>
      </c>
      <c r="O17" s="6">
        <v>5946</v>
      </c>
      <c r="P17" s="7">
        <v>0.10814841760640199</v>
      </c>
      <c r="Q17" s="8">
        <v>1019</v>
      </c>
      <c r="R17" s="6">
        <v>701</v>
      </c>
      <c r="S17" s="7">
        <v>0.117894382778338</v>
      </c>
      <c r="T17" s="7">
        <v>1.2750090942160799E-2</v>
      </c>
      <c r="U17" s="7">
        <v>1.8534012368133901E-2</v>
      </c>
      <c r="V17" s="7">
        <v>0.101342615614122</v>
      </c>
      <c r="W17" s="9">
        <v>2.2000000000000002</v>
      </c>
      <c r="X17" s="71"/>
      <c r="Y17" s="1"/>
      <c r="Z17" s="1"/>
    </row>
    <row r="18" spans="1:26" ht="30.6">
      <c r="A18" s="116"/>
      <c r="B18" s="116"/>
      <c r="C18" s="116"/>
      <c r="D18" s="121" t="s">
        <v>0</v>
      </c>
      <c r="E18" s="11" t="s">
        <v>23</v>
      </c>
      <c r="F18" s="12" t="s">
        <v>0</v>
      </c>
      <c r="G18" s="12"/>
      <c r="H18" s="12"/>
      <c r="I18" s="12"/>
      <c r="J18" s="12"/>
      <c r="K18" s="13">
        <v>4449</v>
      </c>
      <c r="L18" s="13">
        <v>4442</v>
      </c>
      <c r="M18" s="14">
        <v>0.99842661272195998</v>
      </c>
      <c r="N18" s="15">
        <v>1615</v>
      </c>
      <c r="O18" s="13">
        <v>801</v>
      </c>
      <c r="P18" s="14">
        <v>0.18032417829806399</v>
      </c>
      <c r="Q18" s="15">
        <v>204</v>
      </c>
      <c r="R18" s="13">
        <v>144</v>
      </c>
      <c r="S18" s="14">
        <v>0.17977528089887601</v>
      </c>
      <c r="T18" s="14">
        <v>3.2417829806393503E-2</v>
      </c>
      <c r="U18" s="14">
        <v>4.5925258892390797E-2</v>
      </c>
      <c r="V18" s="14">
        <v>0.12631578947368399</v>
      </c>
      <c r="W18" s="12">
        <v>2.2000000000000002</v>
      </c>
      <c r="X18" s="12" t="s">
        <v>110</v>
      </c>
      <c r="Y18" s="1"/>
      <c r="Z18" s="1"/>
    </row>
    <row r="19" spans="1:26" ht="30.6">
      <c r="A19" s="116"/>
      <c r="B19" s="116"/>
      <c r="C19" s="116"/>
      <c r="D19" s="123"/>
      <c r="E19" s="11" t="s">
        <v>25</v>
      </c>
      <c r="F19" s="12" t="s">
        <v>0</v>
      </c>
      <c r="G19" s="12"/>
      <c r="H19" s="12"/>
      <c r="I19" s="12"/>
      <c r="J19" s="12"/>
      <c r="K19" s="13">
        <v>51743</v>
      </c>
      <c r="L19" s="13">
        <v>50538</v>
      </c>
      <c r="M19" s="14">
        <v>0.97671182575420801</v>
      </c>
      <c r="N19" s="15">
        <v>8440</v>
      </c>
      <c r="O19" s="13">
        <v>5145</v>
      </c>
      <c r="P19" s="14">
        <v>0.101804582690253</v>
      </c>
      <c r="Q19" s="15">
        <v>815</v>
      </c>
      <c r="R19" s="13">
        <v>557</v>
      </c>
      <c r="S19" s="14">
        <v>0.108260447035957</v>
      </c>
      <c r="T19" s="14">
        <v>1.10214096323559E-2</v>
      </c>
      <c r="U19" s="14">
        <v>1.6126479085044901E-2</v>
      </c>
      <c r="V19" s="14">
        <v>9.6563981042653999E-2</v>
      </c>
      <c r="W19" s="12">
        <v>2.2000000000000002</v>
      </c>
      <c r="X19" s="12" t="s">
        <v>110</v>
      </c>
      <c r="Y19" s="1"/>
      <c r="Z19" s="1"/>
    </row>
    <row r="20" spans="1:26">
      <c r="A20" s="116"/>
      <c r="B20" s="116"/>
      <c r="C20" s="116"/>
      <c r="D20" s="119" t="s">
        <v>111</v>
      </c>
      <c r="E20" s="120"/>
      <c r="F20" s="5">
        <v>44372.709309687503</v>
      </c>
      <c r="G20" s="5"/>
      <c r="H20" s="5"/>
      <c r="I20" s="5"/>
      <c r="J20" s="5"/>
      <c r="K20" s="6">
        <v>55639</v>
      </c>
      <c r="L20" s="6">
        <v>54526</v>
      </c>
      <c r="M20" s="7">
        <v>0.97999604593900003</v>
      </c>
      <c r="N20" s="8">
        <v>15625</v>
      </c>
      <c r="O20" s="6">
        <v>8756</v>
      </c>
      <c r="P20" s="7">
        <v>0.160583941605839</v>
      </c>
      <c r="Q20" s="8">
        <v>2954</v>
      </c>
      <c r="R20" s="6">
        <v>2071</v>
      </c>
      <c r="S20" s="7">
        <v>0.236523526724532</v>
      </c>
      <c r="T20" s="7">
        <v>3.7981880203939403E-2</v>
      </c>
      <c r="U20" s="7">
        <v>5.4175989436232301E-2</v>
      </c>
      <c r="V20" s="7">
        <v>0.189056</v>
      </c>
      <c r="W20" s="9">
        <v>2.2000000000000002</v>
      </c>
      <c r="X20" s="10"/>
      <c r="Y20" s="1"/>
      <c r="Z20" s="1"/>
    </row>
    <row r="21" spans="1:26">
      <c r="A21" s="116"/>
      <c r="B21" s="116"/>
      <c r="C21" s="116"/>
      <c r="D21" s="119" t="s">
        <v>111</v>
      </c>
      <c r="E21" s="120"/>
      <c r="F21" s="5">
        <v>44372.709309687503</v>
      </c>
      <c r="G21" s="39" t="s">
        <v>64</v>
      </c>
      <c r="H21" s="40">
        <v>36</v>
      </c>
      <c r="I21" s="41">
        <f t="shared" ref="I21" si="3">H21/Q20</f>
        <v>1.2186865267433988E-2</v>
      </c>
      <c r="J21" s="41">
        <f>+H21/L$20</f>
        <v>6.6023548398928952E-4</v>
      </c>
      <c r="K21" s="6">
        <v>55639</v>
      </c>
      <c r="L21" s="6">
        <v>54526</v>
      </c>
      <c r="M21" s="7">
        <v>0.97999604593900003</v>
      </c>
      <c r="N21" s="8">
        <v>15625</v>
      </c>
      <c r="O21" s="6">
        <v>8756</v>
      </c>
      <c r="P21" s="7">
        <v>0.160583941605839</v>
      </c>
      <c r="Q21" s="8">
        <v>2954</v>
      </c>
      <c r="R21" s="6">
        <v>2071</v>
      </c>
      <c r="S21" s="7">
        <v>0.236523526724532</v>
      </c>
      <c r="T21" s="7">
        <v>3.7981880203939403E-2</v>
      </c>
      <c r="U21" s="7">
        <v>5.4175989436232301E-2</v>
      </c>
      <c r="V21" s="7">
        <v>0.189056</v>
      </c>
      <c r="W21" s="9">
        <v>2.2000000000000002</v>
      </c>
      <c r="X21" s="71"/>
      <c r="Y21" s="1"/>
      <c r="Z21" s="1"/>
    </row>
    <row r="22" spans="1:26">
      <c r="A22" s="116"/>
      <c r="B22" s="116"/>
      <c r="C22" s="116"/>
      <c r="D22" s="119" t="s">
        <v>111</v>
      </c>
      <c r="E22" s="120"/>
      <c r="F22" s="5">
        <v>44372.709309687503</v>
      </c>
      <c r="G22" s="39" t="s">
        <v>84</v>
      </c>
      <c r="H22" s="40">
        <v>26</v>
      </c>
      <c r="I22" s="41">
        <f t="shared" ref="I22:I31" si="4">H22/Q21</f>
        <v>8.8016249153689916E-3</v>
      </c>
      <c r="J22" s="41">
        <f t="shared" ref="J22:J31" si="5">+H22/L$20</f>
        <v>4.7683673843670909E-4</v>
      </c>
      <c r="K22" s="6">
        <v>55639</v>
      </c>
      <c r="L22" s="6">
        <v>54526</v>
      </c>
      <c r="M22" s="7">
        <v>0.97999604593900003</v>
      </c>
      <c r="N22" s="8">
        <v>15625</v>
      </c>
      <c r="O22" s="6">
        <v>8756</v>
      </c>
      <c r="P22" s="7">
        <v>0.160583941605839</v>
      </c>
      <c r="Q22" s="8">
        <v>2954</v>
      </c>
      <c r="R22" s="6">
        <v>2071</v>
      </c>
      <c r="S22" s="7">
        <v>0.236523526724532</v>
      </c>
      <c r="T22" s="7">
        <v>3.7981880203939403E-2</v>
      </c>
      <c r="U22" s="7">
        <v>5.4175989436232301E-2</v>
      </c>
      <c r="V22" s="7">
        <v>0.189056</v>
      </c>
      <c r="W22" s="9">
        <v>2.2000000000000002</v>
      </c>
      <c r="X22" s="71"/>
      <c r="Y22" s="1"/>
      <c r="Z22" s="1"/>
    </row>
    <row r="23" spans="1:26">
      <c r="A23" s="116"/>
      <c r="B23" s="116"/>
      <c r="C23" s="116"/>
      <c r="D23" s="119" t="s">
        <v>111</v>
      </c>
      <c r="E23" s="120"/>
      <c r="F23" s="5">
        <v>44372.709309687503</v>
      </c>
      <c r="G23" s="39" t="s">
        <v>83</v>
      </c>
      <c r="H23" s="40">
        <v>8</v>
      </c>
      <c r="I23" s="41">
        <f t="shared" si="4"/>
        <v>2.7081922816519972E-3</v>
      </c>
      <c r="J23" s="41">
        <f t="shared" si="5"/>
        <v>1.4671899644206433E-4</v>
      </c>
      <c r="K23" s="6">
        <v>55639</v>
      </c>
      <c r="L23" s="6">
        <v>54526</v>
      </c>
      <c r="M23" s="7">
        <v>0.97999604593900003</v>
      </c>
      <c r="N23" s="8">
        <v>15625</v>
      </c>
      <c r="O23" s="6">
        <v>8756</v>
      </c>
      <c r="P23" s="7">
        <v>0.160583941605839</v>
      </c>
      <c r="Q23" s="8">
        <v>2954</v>
      </c>
      <c r="R23" s="6">
        <v>2071</v>
      </c>
      <c r="S23" s="7">
        <v>0.236523526724532</v>
      </c>
      <c r="T23" s="7">
        <v>3.7981880203939403E-2</v>
      </c>
      <c r="U23" s="7">
        <v>5.4175989436232301E-2</v>
      </c>
      <c r="V23" s="7">
        <v>0.189056</v>
      </c>
      <c r="W23" s="9">
        <v>2.2000000000000002</v>
      </c>
      <c r="X23" s="71"/>
      <c r="Y23" s="1"/>
      <c r="Z23" s="1"/>
    </row>
    <row r="24" spans="1:26">
      <c r="A24" s="116"/>
      <c r="B24" s="116"/>
      <c r="C24" s="116"/>
      <c r="D24" s="119" t="s">
        <v>111</v>
      </c>
      <c r="E24" s="120"/>
      <c r="F24" s="5">
        <v>44372.709309687503</v>
      </c>
      <c r="G24" s="39" t="s">
        <v>103</v>
      </c>
      <c r="H24" s="40">
        <v>39</v>
      </c>
      <c r="I24" s="41">
        <f t="shared" si="4"/>
        <v>1.3202437373053487E-2</v>
      </c>
      <c r="J24" s="41">
        <f t="shared" si="5"/>
        <v>7.1525510765506361E-4</v>
      </c>
      <c r="K24" s="6">
        <v>55639</v>
      </c>
      <c r="L24" s="6">
        <v>54526</v>
      </c>
      <c r="M24" s="7">
        <v>0.97999604593900003</v>
      </c>
      <c r="N24" s="8">
        <v>15625</v>
      </c>
      <c r="O24" s="6">
        <v>8756</v>
      </c>
      <c r="P24" s="7">
        <v>0.160583941605839</v>
      </c>
      <c r="Q24" s="8">
        <v>2954</v>
      </c>
      <c r="R24" s="6">
        <v>2071</v>
      </c>
      <c r="S24" s="7">
        <v>0.236523526724532</v>
      </c>
      <c r="T24" s="7">
        <v>3.7981880203939403E-2</v>
      </c>
      <c r="U24" s="7">
        <v>5.4175989436232301E-2</v>
      </c>
      <c r="V24" s="7">
        <v>0.189056</v>
      </c>
      <c r="W24" s="9">
        <v>2.2000000000000002</v>
      </c>
      <c r="X24" s="71"/>
      <c r="Y24" s="1"/>
      <c r="Z24" s="1"/>
    </row>
    <row r="25" spans="1:26">
      <c r="A25" s="116"/>
      <c r="B25" s="116"/>
      <c r="C25" s="116"/>
      <c r="D25" s="119" t="s">
        <v>111</v>
      </c>
      <c r="E25" s="120"/>
      <c r="F25" s="5">
        <v>44372.709309687503</v>
      </c>
      <c r="G25" s="39" t="s">
        <v>104</v>
      </c>
      <c r="H25" s="40">
        <v>13</v>
      </c>
      <c r="I25" s="41">
        <f t="shared" si="4"/>
        <v>4.4008124576844958E-3</v>
      </c>
      <c r="J25" s="41">
        <f t="shared" si="5"/>
        <v>2.3841836921835455E-4</v>
      </c>
      <c r="K25" s="6">
        <v>55639</v>
      </c>
      <c r="L25" s="6">
        <v>54526</v>
      </c>
      <c r="M25" s="7">
        <v>0.97999604593900003</v>
      </c>
      <c r="N25" s="8">
        <v>15625</v>
      </c>
      <c r="O25" s="6">
        <v>8756</v>
      </c>
      <c r="P25" s="7">
        <v>0.160583941605839</v>
      </c>
      <c r="Q25" s="8">
        <v>2954</v>
      </c>
      <c r="R25" s="6">
        <v>2071</v>
      </c>
      <c r="S25" s="7">
        <v>0.236523526724532</v>
      </c>
      <c r="T25" s="7">
        <v>3.7981880203939403E-2</v>
      </c>
      <c r="U25" s="7">
        <v>5.4175989436232301E-2</v>
      </c>
      <c r="V25" s="7">
        <v>0.189056</v>
      </c>
      <c r="W25" s="9">
        <v>2.2000000000000002</v>
      </c>
      <c r="X25" s="71"/>
      <c r="Y25" s="1"/>
      <c r="Z25" s="1"/>
    </row>
    <row r="26" spans="1:26">
      <c r="A26" s="116"/>
      <c r="B26" s="116"/>
      <c r="C26" s="116"/>
      <c r="D26" s="119" t="s">
        <v>111</v>
      </c>
      <c r="E26" s="120"/>
      <c r="F26" s="5">
        <v>44372.709309687503</v>
      </c>
      <c r="G26" s="39" t="s">
        <v>117</v>
      </c>
      <c r="H26" s="40">
        <v>13</v>
      </c>
      <c r="I26" s="41">
        <f t="shared" si="4"/>
        <v>4.4008124576844958E-3</v>
      </c>
      <c r="J26" s="41">
        <f t="shared" si="5"/>
        <v>2.3841836921835455E-4</v>
      </c>
      <c r="K26" s="6">
        <v>55639</v>
      </c>
      <c r="L26" s="6">
        <v>54526</v>
      </c>
      <c r="M26" s="7">
        <v>0.97999604593900003</v>
      </c>
      <c r="N26" s="8">
        <v>15625</v>
      </c>
      <c r="O26" s="6">
        <v>8756</v>
      </c>
      <c r="P26" s="7">
        <v>0.160583941605839</v>
      </c>
      <c r="Q26" s="8">
        <v>2954</v>
      </c>
      <c r="R26" s="6">
        <v>2071</v>
      </c>
      <c r="S26" s="7">
        <v>0.236523526724532</v>
      </c>
      <c r="T26" s="7">
        <v>3.7981880203939403E-2</v>
      </c>
      <c r="U26" s="7">
        <v>5.4175989436232301E-2</v>
      </c>
      <c r="V26" s="7">
        <v>0.189056</v>
      </c>
      <c r="W26" s="9">
        <v>2.2000000000000002</v>
      </c>
      <c r="X26" s="71"/>
      <c r="Y26" s="1"/>
      <c r="Z26" s="1"/>
    </row>
    <row r="27" spans="1:26">
      <c r="A27" s="116"/>
      <c r="B27" s="116"/>
      <c r="C27" s="116"/>
      <c r="D27" s="119" t="s">
        <v>111</v>
      </c>
      <c r="E27" s="120"/>
      <c r="F27" s="5">
        <v>44372.709309687503</v>
      </c>
      <c r="G27" s="39" t="s">
        <v>45</v>
      </c>
      <c r="H27" s="40">
        <v>8</v>
      </c>
      <c r="I27" s="41">
        <f t="shared" si="4"/>
        <v>2.7081922816519972E-3</v>
      </c>
      <c r="J27" s="41">
        <f t="shared" si="5"/>
        <v>1.4671899644206433E-4</v>
      </c>
      <c r="K27" s="6">
        <v>55639</v>
      </c>
      <c r="L27" s="6">
        <v>54526</v>
      </c>
      <c r="M27" s="7">
        <v>0.97999604593900003</v>
      </c>
      <c r="N27" s="8">
        <v>15625</v>
      </c>
      <c r="O27" s="6">
        <v>8756</v>
      </c>
      <c r="P27" s="7">
        <v>0.160583941605839</v>
      </c>
      <c r="Q27" s="8">
        <v>2954</v>
      </c>
      <c r="R27" s="6">
        <v>2071</v>
      </c>
      <c r="S27" s="7">
        <v>0.236523526724532</v>
      </c>
      <c r="T27" s="7">
        <v>3.7981880203939403E-2</v>
      </c>
      <c r="U27" s="7">
        <v>5.4175989436232301E-2</v>
      </c>
      <c r="V27" s="7">
        <v>0.189056</v>
      </c>
      <c r="W27" s="9">
        <v>2.2000000000000002</v>
      </c>
      <c r="X27" s="71"/>
      <c r="Y27" s="1"/>
      <c r="Z27" s="1"/>
    </row>
    <row r="28" spans="1:26">
      <c r="A28" s="116"/>
      <c r="B28" s="116"/>
      <c r="C28" s="116"/>
      <c r="D28" s="119" t="s">
        <v>111</v>
      </c>
      <c r="E28" s="120"/>
      <c r="F28" s="5">
        <v>44372.709309687503</v>
      </c>
      <c r="G28" s="39" t="s">
        <v>82</v>
      </c>
      <c r="H28" s="40">
        <v>1</v>
      </c>
      <c r="I28" s="41">
        <f t="shared" si="4"/>
        <v>3.3852403520649965E-4</v>
      </c>
      <c r="J28" s="41">
        <f t="shared" si="5"/>
        <v>1.8339874555258041E-5</v>
      </c>
      <c r="K28" s="6">
        <v>55639</v>
      </c>
      <c r="L28" s="6">
        <v>54526</v>
      </c>
      <c r="M28" s="7">
        <v>0.97999604593900003</v>
      </c>
      <c r="N28" s="8">
        <v>15625</v>
      </c>
      <c r="O28" s="6">
        <v>8756</v>
      </c>
      <c r="P28" s="7">
        <v>0.160583941605839</v>
      </c>
      <c r="Q28" s="8">
        <v>2954</v>
      </c>
      <c r="R28" s="6">
        <v>2071</v>
      </c>
      <c r="S28" s="7">
        <v>0.236523526724532</v>
      </c>
      <c r="T28" s="7">
        <v>3.7981880203939403E-2</v>
      </c>
      <c r="U28" s="7">
        <v>5.4175989436232301E-2</v>
      </c>
      <c r="V28" s="7">
        <v>0.189056</v>
      </c>
      <c r="W28" s="9">
        <v>2.2000000000000002</v>
      </c>
      <c r="X28" s="71"/>
      <c r="Y28" s="1"/>
      <c r="Z28" s="1"/>
    </row>
    <row r="29" spans="1:26">
      <c r="A29" s="116"/>
      <c r="B29" s="116"/>
      <c r="C29" s="116"/>
      <c r="D29" s="119" t="s">
        <v>111</v>
      </c>
      <c r="E29" s="120"/>
      <c r="F29" s="5">
        <v>44372.709309687503</v>
      </c>
      <c r="G29" s="39" t="s">
        <v>94</v>
      </c>
      <c r="H29" s="40">
        <v>5</v>
      </c>
      <c r="I29" s="41">
        <f t="shared" si="4"/>
        <v>1.6926201760324984E-3</v>
      </c>
      <c r="J29" s="41">
        <f t="shared" si="5"/>
        <v>9.1699372776290214E-5</v>
      </c>
      <c r="K29" s="6">
        <v>55639</v>
      </c>
      <c r="L29" s="6">
        <v>54526</v>
      </c>
      <c r="M29" s="7">
        <v>0.97999604593900003</v>
      </c>
      <c r="N29" s="8">
        <v>15625</v>
      </c>
      <c r="O29" s="6">
        <v>8756</v>
      </c>
      <c r="P29" s="7">
        <v>0.160583941605839</v>
      </c>
      <c r="Q29" s="8">
        <v>2954</v>
      </c>
      <c r="R29" s="6">
        <v>2071</v>
      </c>
      <c r="S29" s="7">
        <v>0.236523526724532</v>
      </c>
      <c r="T29" s="7">
        <v>3.7981880203939403E-2</v>
      </c>
      <c r="U29" s="7">
        <v>5.4175989436232301E-2</v>
      </c>
      <c r="V29" s="7">
        <v>0.189056</v>
      </c>
      <c r="W29" s="9">
        <v>2.2000000000000002</v>
      </c>
      <c r="X29" s="71"/>
      <c r="Y29" s="1"/>
      <c r="Z29" s="1"/>
    </row>
    <row r="30" spans="1:26">
      <c r="A30" s="116"/>
      <c r="B30" s="116"/>
      <c r="C30" s="116"/>
      <c r="D30" s="119" t="s">
        <v>111</v>
      </c>
      <c r="E30" s="120"/>
      <c r="F30" s="5">
        <v>44372.709309687503</v>
      </c>
      <c r="G30" s="39" t="s">
        <v>116</v>
      </c>
      <c r="H30" s="40">
        <v>23</v>
      </c>
      <c r="I30" s="41">
        <f t="shared" si="4"/>
        <v>7.7860528097494922E-3</v>
      </c>
      <c r="J30" s="41">
        <f t="shared" si="5"/>
        <v>4.2181711477093495E-4</v>
      </c>
      <c r="K30" s="6">
        <v>55639</v>
      </c>
      <c r="L30" s="6">
        <v>54526</v>
      </c>
      <c r="M30" s="7">
        <v>0.97999604593900003</v>
      </c>
      <c r="N30" s="8">
        <v>15625</v>
      </c>
      <c r="O30" s="6">
        <v>8756</v>
      </c>
      <c r="P30" s="7">
        <v>0.160583941605839</v>
      </c>
      <c r="Q30" s="8">
        <v>2954</v>
      </c>
      <c r="R30" s="6">
        <v>2071</v>
      </c>
      <c r="S30" s="7">
        <v>0.236523526724532</v>
      </c>
      <c r="T30" s="7">
        <v>3.7981880203939403E-2</v>
      </c>
      <c r="U30" s="7">
        <v>5.4175989436232301E-2</v>
      </c>
      <c r="V30" s="7">
        <v>0.189056</v>
      </c>
      <c r="W30" s="9">
        <v>2.2000000000000002</v>
      </c>
      <c r="X30" s="71"/>
      <c r="Y30" s="1"/>
      <c r="Z30" s="1"/>
    </row>
    <row r="31" spans="1:26">
      <c r="A31" s="116"/>
      <c r="B31" s="116"/>
      <c r="C31" s="116"/>
      <c r="D31" s="119" t="s">
        <v>111</v>
      </c>
      <c r="E31" s="120"/>
      <c r="F31" s="5">
        <v>44372.709309687503</v>
      </c>
      <c r="G31" s="39" t="s">
        <v>115</v>
      </c>
      <c r="H31" s="40">
        <v>9</v>
      </c>
      <c r="I31" s="41">
        <f t="shared" si="4"/>
        <v>3.046716316858497E-3</v>
      </c>
      <c r="J31" s="41">
        <f t="shared" si="5"/>
        <v>1.6505887099732238E-4</v>
      </c>
      <c r="K31" s="6">
        <v>55639</v>
      </c>
      <c r="L31" s="6">
        <v>54526</v>
      </c>
      <c r="M31" s="7">
        <v>0.97999604593900003</v>
      </c>
      <c r="N31" s="8">
        <v>15625</v>
      </c>
      <c r="O31" s="6">
        <v>8756</v>
      </c>
      <c r="P31" s="7">
        <v>0.160583941605839</v>
      </c>
      <c r="Q31" s="8">
        <v>2954</v>
      </c>
      <c r="R31" s="6">
        <v>2071</v>
      </c>
      <c r="S31" s="7">
        <v>0.236523526724532</v>
      </c>
      <c r="T31" s="7">
        <v>3.7981880203939403E-2</v>
      </c>
      <c r="U31" s="7">
        <v>5.4175989436232301E-2</v>
      </c>
      <c r="V31" s="7">
        <v>0.189056</v>
      </c>
      <c r="W31" s="9">
        <v>2.2000000000000002</v>
      </c>
      <c r="X31" s="71"/>
      <c r="Y31" s="1"/>
      <c r="Z31" s="1"/>
    </row>
    <row r="32" spans="1:26" ht="30.6">
      <c r="A32" s="116"/>
      <c r="B32" s="116"/>
      <c r="C32" s="116"/>
      <c r="D32" s="121" t="s">
        <v>0</v>
      </c>
      <c r="E32" s="11" t="s">
        <v>23</v>
      </c>
      <c r="F32" s="12" t="s">
        <v>0</v>
      </c>
      <c r="G32" s="12"/>
      <c r="H32" s="12"/>
      <c r="I32" s="12"/>
      <c r="J32" s="12"/>
      <c r="K32" s="13">
        <v>4429</v>
      </c>
      <c r="L32" s="13">
        <v>4427</v>
      </c>
      <c r="M32" s="14">
        <v>0.99954843079702005</v>
      </c>
      <c r="N32" s="15">
        <v>2335</v>
      </c>
      <c r="O32" s="13">
        <v>1119</v>
      </c>
      <c r="P32" s="14">
        <v>0.252767110910323</v>
      </c>
      <c r="Q32" s="15">
        <v>504</v>
      </c>
      <c r="R32" s="13">
        <v>326</v>
      </c>
      <c r="S32" s="14">
        <v>0.29133154602323502</v>
      </c>
      <c r="T32" s="14">
        <v>7.3639033205330898E-2</v>
      </c>
      <c r="U32" s="14">
        <v>0.113846848881861</v>
      </c>
      <c r="V32" s="14">
        <v>0.21584582441113501</v>
      </c>
      <c r="W32" s="12">
        <v>2.2000000000000002</v>
      </c>
      <c r="X32" s="12" t="s">
        <v>112</v>
      </c>
      <c r="Y32" s="1"/>
      <c r="Z32" s="1"/>
    </row>
    <row r="33" spans="1:26" ht="30.6">
      <c r="A33" s="116"/>
      <c r="B33" s="116"/>
      <c r="C33" s="117"/>
      <c r="D33" s="123"/>
      <c r="E33" s="11" t="s">
        <v>25</v>
      </c>
      <c r="F33" s="12" t="s">
        <v>0</v>
      </c>
      <c r="G33" s="12"/>
      <c r="H33" s="12"/>
      <c r="I33" s="12"/>
      <c r="J33" s="12"/>
      <c r="K33" s="13">
        <v>51210</v>
      </c>
      <c r="L33" s="13">
        <v>50099</v>
      </c>
      <c r="M33" s="14">
        <v>0.978305018551064</v>
      </c>
      <c r="N33" s="15">
        <v>13290</v>
      </c>
      <c r="O33" s="13">
        <v>7637</v>
      </c>
      <c r="P33" s="14">
        <v>0.15243817241861099</v>
      </c>
      <c r="Q33" s="15">
        <v>2450</v>
      </c>
      <c r="R33" s="13">
        <v>1745</v>
      </c>
      <c r="S33" s="14">
        <v>0.22849286368993099</v>
      </c>
      <c r="T33" s="14">
        <v>3.4831034551587897E-2</v>
      </c>
      <c r="U33" s="14">
        <v>4.89031717199944E-2</v>
      </c>
      <c r="V33" s="14">
        <v>0.18434913468773501</v>
      </c>
      <c r="W33" s="12">
        <v>2.2000000000000002</v>
      </c>
      <c r="X33" s="12" t="s">
        <v>112</v>
      </c>
      <c r="Y33" s="1"/>
      <c r="Z33" s="1"/>
    </row>
    <row r="34" spans="1:26">
      <c r="A34" s="116"/>
      <c r="B34" s="117"/>
      <c r="C34" s="127" t="s">
        <v>38</v>
      </c>
      <c r="D34" s="125"/>
      <c r="E34" s="114"/>
      <c r="F34" s="68" t="s">
        <v>0</v>
      </c>
      <c r="G34" s="68"/>
      <c r="H34" s="68"/>
      <c r="I34" s="68"/>
      <c r="J34" s="68"/>
      <c r="K34" s="17">
        <v>111831</v>
      </c>
      <c r="L34" s="17">
        <v>109506</v>
      </c>
      <c r="M34" s="18">
        <v>0.97920970035142296</v>
      </c>
      <c r="N34" s="19">
        <v>25680</v>
      </c>
      <c r="O34" s="17">
        <v>14702</v>
      </c>
      <c r="P34" s="18">
        <v>0.134257483608204</v>
      </c>
      <c r="Q34" s="19">
        <v>3973</v>
      </c>
      <c r="R34" s="17">
        <v>2772</v>
      </c>
      <c r="S34" s="18">
        <v>0.18854577608488601</v>
      </c>
      <c r="T34" s="18">
        <v>2.5313681442112799E-2</v>
      </c>
      <c r="U34" s="18">
        <v>3.6281117016419201E-2</v>
      </c>
      <c r="V34" s="18">
        <v>0.15471183800623101</v>
      </c>
      <c r="W34" s="68" t="s">
        <v>0</v>
      </c>
      <c r="X34" s="68" t="s">
        <v>0</v>
      </c>
      <c r="Y34" s="1"/>
      <c r="Z34" s="1"/>
    </row>
    <row r="35" spans="1:26">
      <c r="A35" s="117"/>
      <c r="B35" s="128" t="s">
        <v>113</v>
      </c>
      <c r="C35" s="125"/>
      <c r="D35" s="125"/>
      <c r="E35" s="114"/>
      <c r="F35" s="20" t="s">
        <v>0</v>
      </c>
      <c r="G35" s="20"/>
      <c r="H35" s="20"/>
      <c r="I35" s="20"/>
      <c r="J35" s="20"/>
      <c r="K35" s="21">
        <v>112989</v>
      </c>
      <c r="L35" s="21">
        <v>110651</v>
      </c>
      <c r="M35" s="22">
        <v>0.97930772022055201</v>
      </c>
      <c r="N35" s="23">
        <v>26328</v>
      </c>
      <c r="O35" s="21">
        <v>15052</v>
      </c>
      <c r="P35" s="22">
        <v>0.13603130563664101</v>
      </c>
      <c r="Q35" s="23">
        <v>3990</v>
      </c>
      <c r="R35" s="21">
        <v>2788</v>
      </c>
      <c r="S35" s="22">
        <v>0.185224554876428</v>
      </c>
      <c r="T35" s="22">
        <v>2.5196338035806301E-2</v>
      </c>
      <c r="U35" s="22">
        <v>3.6059321650956599E-2</v>
      </c>
      <c r="V35" s="22">
        <v>0.15154968094804</v>
      </c>
      <c r="W35" s="20" t="s">
        <v>0</v>
      </c>
      <c r="X35" s="20" t="s">
        <v>0</v>
      </c>
      <c r="Y35" s="1"/>
      <c r="Z35" s="1"/>
    </row>
    <row r="36" spans="1:26">
      <c r="A36" s="124" t="s">
        <v>60</v>
      </c>
      <c r="B36" s="125"/>
      <c r="C36" s="125"/>
      <c r="D36" s="125"/>
      <c r="E36" s="114"/>
      <c r="F36" s="66" t="s">
        <v>0</v>
      </c>
      <c r="G36" s="66"/>
      <c r="H36" s="66"/>
      <c r="I36" s="66"/>
      <c r="J36" s="66"/>
      <c r="K36" s="25">
        <v>112989</v>
      </c>
      <c r="L36" s="25">
        <v>110651</v>
      </c>
      <c r="M36" s="26">
        <v>0.97930772022055201</v>
      </c>
      <c r="N36" s="27">
        <v>26328</v>
      </c>
      <c r="O36" s="25">
        <v>15052</v>
      </c>
      <c r="P36" s="26">
        <v>0.13603130563664101</v>
      </c>
      <c r="Q36" s="27">
        <v>3990</v>
      </c>
      <c r="R36" s="25">
        <v>2788</v>
      </c>
      <c r="S36" s="26">
        <v>0.185224554876428</v>
      </c>
      <c r="T36" s="26">
        <v>2.5196338035806301E-2</v>
      </c>
      <c r="U36" s="26">
        <v>3.6059321650956599E-2</v>
      </c>
      <c r="V36" s="26">
        <v>0.15154968094804</v>
      </c>
      <c r="W36" s="66" t="s">
        <v>0</v>
      </c>
      <c r="X36" s="66" t="s">
        <v>0</v>
      </c>
      <c r="Y36" s="1"/>
      <c r="Z36" s="1"/>
    </row>
    <row r="37" spans="1:26">
      <c r="A37" s="126" t="s">
        <v>114</v>
      </c>
      <c r="B37" s="125"/>
      <c r="C37" s="125"/>
      <c r="D37" s="125"/>
      <c r="E37" s="114"/>
      <c r="F37" s="67" t="s">
        <v>0</v>
      </c>
      <c r="G37" s="67"/>
      <c r="H37" s="67"/>
      <c r="I37" s="67"/>
      <c r="J37" s="67"/>
      <c r="K37" s="29">
        <v>112989</v>
      </c>
      <c r="L37" s="29">
        <v>110651</v>
      </c>
      <c r="M37" s="30">
        <v>0.97930772022055201</v>
      </c>
      <c r="N37" s="31">
        <v>26328</v>
      </c>
      <c r="O37" s="29">
        <v>15052</v>
      </c>
      <c r="P37" s="30">
        <v>0.13603130563664101</v>
      </c>
      <c r="Q37" s="31">
        <v>3990</v>
      </c>
      <c r="R37" s="29">
        <v>2788</v>
      </c>
      <c r="S37" s="30">
        <v>0.185224554876428</v>
      </c>
      <c r="T37" s="30">
        <v>2.5196338035806301E-2</v>
      </c>
      <c r="U37" s="30">
        <v>3.6059321650956599E-2</v>
      </c>
      <c r="V37" s="30">
        <v>0.15154968094804</v>
      </c>
      <c r="W37" s="67" t="s">
        <v>0</v>
      </c>
      <c r="X37" s="67" t="s">
        <v>0</v>
      </c>
      <c r="Y37" s="1"/>
      <c r="Z37" s="1"/>
    </row>
    <row r="38" spans="1:26" ht="0" hidden="1" customHeight="1"/>
  </sheetData>
  <autoFilter ref="B3:X3" xr:uid="{00000000-0009-0000-0000-000005000000}">
    <filterColumn colId="2" showButton="0"/>
  </autoFilter>
  <mergeCells count="37">
    <mergeCell ref="D21:E21"/>
    <mergeCell ref="D26:E26"/>
    <mergeCell ref="D27:E27"/>
    <mergeCell ref="D28:E28"/>
    <mergeCell ref="D29:E29"/>
    <mergeCell ref="D13:E13"/>
    <mergeCell ref="D14:E14"/>
    <mergeCell ref="D15:E15"/>
    <mergeCell ref="D16:E16"/>
    <mergeCell ref="D17:E17"/>
    <mergeCell ref="A36:E36"/>
    <mergeCell ref="A37:E37"/>
    <mergeCell ref="D22:E22"/>
    <mergeCell ref="D23:E23"/>
    <mergeCell ref="D24:E24"/>
    <mergeCell ref="D25:E25"/>
    <mergeCell ref="D32:D33"/>
    <mergeCell ref="C34:E34"/>
    <mergeCell ref="B35:E35"/>
    <mergeCell ref="D31:E31"/>
    <mergeCell ref="D30:E30"/>
    <mergeCell ref="A2:E2"/>
    <mergeCell ref="D3:E3"/>
    <mergeCell ref="A4:A35"/>
    <mergeCell ref="B4:B34"/>
    <mergeCell ref="D4:E4"/>
    <mergeCell ref="C5:E5"/>
    <mergeCell ref="C6:C33"/>
    <mergeCell ref="D6:E6"/>
    <mergeCell ref="D18:D19"/>
    <mergeCell ref="D12:E12"/>
    <mergeCell ref="D20:E20"/>
    <mergeCell ref="D7:E7"/>
    <mergeCell ref="D8:E8"/>
    <mergeCell ref="D9:E9"/>
    <mergeCell ref="D10:E10"/>
    <mergeCell ref="D11:E11"/>
  </mergeCells>
  <hyperlinks>
    <hyperlink ref="D4" r:id="rId1" xr:uid="{00000000-0004-0000-0500-000000000000}"/>
    <hyperlink ref="D6" r:id="rId2" xr:uid="{00000000-0004-0000-0500-000001000000}"/>
    <hyperlink ref="E18" r:id="rId3" xr:uid="{00000000-0004-0000-0500-000002000000}"/>
    <hyperlink ref="E19" r:id="rId4" xr:uid="{00000000-0004-0000-0500-000003000000}"/>
    <hyperlink ref="D20" r:id="rId5" xr:uid="{00000000-0004-0000-0500-000004000000}"/>
    <hyperlink ref="E32" r:id="rId6" xr:uid="{00000000-0004-0000-0500-000005000000}"/>
    <hyperlink ref="E33" r:id="rId7" xr:uid="{00000000-0004-0000-0500-000006000000}"/>
    <hyperlink ref="D7" r:id="rId8" xr:uid="{00000000-0004-0000-0500-000007000000}"/>
    <hyperlink ref="D8" r:id="rId9" xr:uid="{00000000-0004-0000-0500-000008000000}"/>
    <hyperlink ref="D9" r:id="rId10" xr:uid="{00000000-0004-0000-0500-000009000000}"/>
    <hyperlink ref="D10" r:id="rId11" xr:uid="{00000000-0004-0000-0500-00000A000000}"/>
    <hyperlink ref="D11" r:id="rId12" xr:uid="{00000000-0004-0000-0500-00000B000000}"/>
    <hyperlink ref="D12" r:id="rId13" xr:uid="{00000000-0004-0000-0500-00000C000000}"/>
    <hyperlink ref="D13" r:id="rId14" xr:uid="{00000000-0004-0000-0500-00000D000000}"/>
    <hyperlink ref="D14" r:id="rId15" xr:uid="{00000000-0004-0000-0500-00000E000000}"/>
    <hyperlink ref="D15" r:id="rId16" xr:uid="{00000000-0004-0000-0500-00000F000000}"/>
    <hyperlink ref="D16" r:id="rId17" xr:uid="{00000000-0004-0000-0500-000010000000}"/>
    <hyperlink ref="D17" r:id="rId18" xr:uid="{00000000-0004-0000-0500-000011000000}"/>
    <hyperlink ref="D21" r:id="rId19" xr:uid="{00000000-0004-0000-0500-000012000000}"/>
    <hyperlink ref="D22" r:id="rId20" xr:uid="{00000000-0004-0000-0500-000013000000}"/>
    <hyperlink ref="D23" r:id="rId21" xr:uid="{00000000-0004-0000-0500-000014000000}"/>
    <hyperlink ref="D24" r:id="rId22" xr:uid="{00000000-0004-0000-0500-000015000000}"/>
    <hyperlink ref="D25" r:id="rId23" xr:uid="{00000000-0004-0000-0500-000016000000}"/>
    <hyperlink ref="D26" r:id="rId24" xr:uid="{00000000-0004-0000-0500-000017000000}"/>
    <hyperlink ref="D27" r:id="rId25" xr:uid="{00000000-0004-0000-0500-000018000000}"/>
    <hyperlink ref="D28" r:id="rId26" xr:uid="{00000000-0004-0000-0500-000019000000}"/>
    <hyperlink ref="D29" r:id="rId27" xr:uid="{00000000-0004-0000-0500-00001A000000}"/>
    <hyperlink ref="D30" r:id="rId28" xr:uid="{00000000-0004-0000-0500-00001B000000}"/>
    <hyperlink ref="D31" r:id="rId29" xr:uid="{00000000-0004-0000-0500-00001C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3008-135E-43B0-B0E1-58A30BB9E620}">
  <dimension ref="A1:Z39"/>
  <sheetViews>
    <sheetView topLeftCell="A7" workbookViewId="0">
      <selection activeCell="G5" sqref="G5:J15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.77734375" style="73" customWidth="1"/>
    <col min="5" max="5" width="30.44140625" style="73" customWidth="1"/>
    <col min="6" max="6" width="9.5546875" style="73" customWidth="1"/>
    <col min="7" max="7" width="13" style="73" customWidth="1"/>
    <col min="8" max="9" width="9.88671875" style="73" customWidth="1"/>
    <col min="10" max="10" width="9.5546875" style="73" customWidth="1"/>
    <col min="11" max="12" width="8.88671875" style="73"/>
    <col min="13" max="13" width="9.21875" style="73" customWidth="1"/>
    <col min="14" max="16" width="8.88671875" style="73"/>
    <col min="17" max="18" width="8.21875" style="73" customWidth="1"/>
    <col min="19" max="19" width="6.88671875" style="73" customWidth="1"/>
    <col min="20" max="21" width="8.21875" style="73" customWidth="1"/>
    <col min="22" max="23" width="6.88671875" style="73" customWidth="1"/>
    <col min="24" max="24" width="37.5546875" style="73" customWidth="1"/>
    <col min="25" max="25" width="5.88671875" style="73" customWidth="1"/>
    <col min="26" max="26" width="255" style="73" customWidth="1"/>
    <col min="27" max="16384" width="8.88671875" style="73"/>
  </cols>
  <sheetData>
    <row r="1" spans="1:26" ht="1.0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37" customFormat="1" ht="42.9" customHeight="1">
      <c r="A2" s="111" t="s">
        <v>126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6" ht="31.8">
      <c r="A3" s="74" t="s">
        <v>1</v>
      </c>
      <c r="B3" s="75" t="s">
        <v>2</v>
      </c>
      <c r="C3" s="74" t="s">
        <v>3</v>
      </c>
      <c r="D3" s="138" t="s">
        <v>4</v>
      </c>
      <c r="E3" s="134"/>
      <c r="F3" s="75" t="s">
        <v>5</v>
      </c>
      <c r="G3" s="32" t="s">
        <v>40</v>
      </c>
      <c r="H3" s="33" t="s">
        <v>41</v>
      </c>
      <c r="I3" s="34" t="s">
        <v>42</v>
      </c>
      <c r="J3" s="34" t="s">
        <v>43</v>
      </c>
      <c r="K3" s="75" t="s">
        <v>6</v>
      </c>
      <c r="L3" s="75" t="s">
        <v>7</v>
      </c>
      <c r="M3" s="75" t="s">
        <v>8</v>
      </c>
      <c r="N3" s="75" t="s">
        <v>9</v>
      </c>
      <c r="O3" s="75" t="s">
        <v>10</v>
      </c>
      <c r="P3" s="75" t="s">
        <v>11</v>
      </c>
      <c r="Q3" s="75" t="s">
        <v>12</v>
      </c>
      <c r="R3" s="75" t="s">
        <v>13</v>
      </c>
      <c r="S3" s="75" t="s">
        <v>14</v>
      </c>
      <c r="T3" s="75" t="s">
        <v>15</v>
      </c>
      <c r="U3" s="75" t="s">
        <v>16</v>
      </c>
      <c r="V3" s="75" t="s">
        <v>17</v>
      </c>
      <c r="W3" s="75" t="s">
        <v>18</v>
      </c>
      <c r="X3" s="75" t="s">
        <v>19</v>
      </c>
      <c r="Y3" s="72"/>
      <c r="Z3" s="72"/>
    </row>
    <row r="4" spans="1:26">
      <c r="A4" s="139" t="s">
        <v>20</v>
      </c>
      <c r="B4" s="118">
        <v>44378</v>
      </c>
      <c r="C4" s="139" t="s">
        <v>21</v>
      </c>
      <c r="D4" s="143" t="s">
        <v>118</v>
      </c>
      <c r="E4" s="144"/>
      <c r="F4" s="5">
        <v>44389.649345914397</v>
      </c>
      <c r="G4" s="5"/>
      <c r="H4" s="5"/>
      <c r="I4" s="5"/>
      <c r="J4" s="5"/>
      <c r="K4" s="6">
        <v>62786</v>
      </c>
      <c r="L4" s="6">
        <v>61555</v>
      </c>
      <c r="M4" s="7">
        <v>0.980393718344854</v>
      </c>
      <c r="N4" s="8">
        <v>16834</v>
      </c>
      <c r="O4" s="6">
        <v>9990</v>
      </c>
      <c r="P4" s="7">
        <v>0.162293883518804</v>
      </c>
      <c r="Q4" s="8">
        <v>2557</v>
      </c>
      <c r="R4" s="6">
        <v>1823</v>
      </c>
      <c r="S4" s="7">
        <v>0.182482482482482</v>
      </c>
      <c r="T4" s="7">
        <v>2.96157907562343E-2</v>
      </c>
      <c r="U4" s="7">
        <v>4.1540086101860101E-2</v>
      </c>
      <c r="V4" s="7">
        <v>0.151894974456457</v>
      </c>
      <c r="W4" s="9">
        <v>3.8</v>
      </c>
      <c r="X4" s="78"/>
      <c r="Y4" s="72"/>
      <c r="Z4" s="72"/>
    </row>
    <row r="5" spans="1:26">
      <c r="A5" s="140"/>
      <c r="B5" s="130"/>
      <c r="C5" s="140"/>
      <c r="D5" s="143" t="s">
        <v>118</v>
      </c>
      <c r="E5" s="144"/>
      <c r="F5" s="5">
        <v>44389.649345914397</v>
      </c>
      <c r="G5" s="39" t="s">
        <v>116</v>
      </c>
      <c r="H5" s="40">
        <f>52</f>
        <v>52</v>
      </c>
      <c r="I5" s="41">
        <f t="shared" ref="I5" si="0">H5/Q4</f>
        <v>2.033633163863903E-2</v>
      </c>
      <c r="J5" s="41">
        <f>+H5/L$4</f>
        <v>8.447729672650475E-4</v>
      </c>
      <c r="K5" s="6">
        <v>62786</v>
      </c>
      <c r="L5" s="6">
        <v>61555</v>
      </c>
      <c r="M5" s="7">
        <v>0.980393718344854</v>
      </c>
      <c r="N5" s="8">
        <v>16834</v>
      </c>
      <c r="O5" s="6">
        <v>9990</v>
      </c>
      <c r="P5" s="7">
        <v>0.162293883518804</v>
      </c>
      <c r="Q5" s="8">
        <v>2557</v>
      </c>
      <c r="R5" s="6">
        <v>1823</v>
      </c>
      <c r="S5" s="7">
        <v>0.182482482482482</v>
      </c>
      <c r="T5" s="7">
        <v>2.96157907562343E-2</v>
      </c>
      <c r="U5" s="7">
        <v>4.1540086101860101E-2</v>
      </c>
      <c r="V5" s="7">
        <v>0.151894974456457</v>
      </c>
      <c r="W5" s="9">
        <v>3.8</v>
      </c>
      <c r="X5" s="92"/>
      <c r="Y5" s="72"/>
      <c r="Z5" s="72"/>
    </row>
    <row r="6" spans="1:26">
      <c r="A6" s="140"/>
      <c r="B6" s="130"/>
      <c r="C6" s="140"/>
      <c r="D6" s="143" t="s">
        <v>118</v>
      </c>
      <c r="E6" s="144"/>
      <c r="F6" s="5">
        <v>44389.649345914397</v>
      </c>
      <c r="G6" s="39" t="s">
        <v>82</v>
      </c>
      <c r="H6" s="40">
        <f>14</f>
        <v>14</v>
      </c>
      <c r="I6" s="41">
        <f t="shared" ref="I6:I16" si="1">H6/Q5</f>
        <v>5.4751662104028159E-3</v>
      </c>
      <c r="J6" s="41">
        <f t="shared" ref="J6:J16" si="2">+H6/L$4</f>
        <v>2.2743887580212817E-4</v>
      </c>
      <c r="K6" s="6">
        <v>62786</v>
      </c>
      <c r="L6" s="6">
        <v>61555</v>
      </c>
      <c r="M6" s="7">
        <v>0.980393718344854</v>
      </c>
      <c r="N6" s="8">
        <v>16834</v>
      </c>
      <c r="O6" s="6">
        <v>9990</v>
      </c>
      <c r="P6" s="7">
        <v>0.162293883518804</v>
      </c>
      <c r="Q6" s="8">
        <v>2557</v>
      </c>
      <c r="R6" s="6">
        <v>1823</v>
      </c>
      <c r="S6" s="7">
        <v>0.182482482482482</v>
      </c>
      <c r="T6" s="7">
        <v>2.96157907562343E-2</v>
      </c>
      <c r="U6" s="7">
        <v>4.1540086101860101E-2</v>
      </c>
      <c r="V6" s="7">
        <v>0.151894974456457</v>
      </c>
      <c r="W6" s="9">
        <v>3.8</v>
      </c>
      <c r="X6" s="92"/>
      <c r="Y6" s="72"/>
      <c r="Z6" s="72"/>
    </row>
    <row r="7" spans="1:26">
      <c r="A7" s="140"/>
      <c r="B7" s="130"/>
      <c r="C7" s="140"/>
      <c r="D7" s="143" t="s">
        <v>118</v>
      </c>
      <c r="E7" s="144"/>
      <c r="F7" s="5">
        <v>44389.649345914397</v>
      </c>
      <c r="G7" s="39" t="s">
        <v>127</v>
      </c>
      <c r="H7" s="40">
        <v>23</v>
      </c>
      <c r="I7" s="41">
        <f t="shared" si="1"/>
        <v>8.9949159170903403E-3</v>
      </c>
      <c r="J7" s="41">
        <f t="shared" si="2"/>
        <v>3.7364958167492485E-4</v>
      </c>
      <c r="K7" s="6">
        <v>62786</v>
      </c>
      <c r="L7" s="6">
        <v>61555</v>
      </c>
      <c r="M7" s="7">
        <v>0.980393718344854</v>
      </c>
      <c r="N7" s="8">
        <v>16834</v>
      </c>
      <c r="O7" s="6">
        <v>9990</v>
      </c>
      <c r="P7" s="7">
        <v>0.162293883518804</v>
      </c>
      <c r="Q7" s="8">
        <v>2557</v>
      </c>
      <c r="R7" s="6">
        <v>1823</v>
      </c>
      <c r="S7" s="7">
        <v>0.182482482482482</v>
      </c>
      <c r="T7" s="7">
        <v>2.96157907562343E-2</v>
      </c>
      <c r="U7" s="7">
        <v>4.1540086101860101E-2</v>
      </c>
      <c r="V7" s="7">
        <v>0.151894974456457</v>
      </c>
      <c r="W7" s="9">
        <v>3.8</v>
      </c>
      <c r="X7" s="92"/>
      <c r="Y7" s="72"/>
      <c r="Z7" s="72"/>
    </row>
    <row r="8" spans="1:26">
      <c r="A8" s="140"/>
      <c r="B8" s="130"/>
      <c r="C8" s="140"/>
      <c r="D8" s="143" t="s">
        <v>118</v>
      </c>
      <c r="E8" s="144"/>
      <c r="F8" s="5">
        <v>44389.649345914397</v>
      </c>
      <c r="G8" s="39" t="s">
        <v>128</v>
      </c>
      <c r="H8" s="40">
        <f>10</f>
        <v>10</v>
      </c>
      <c r="I8" s="41">
        <f t="shared" si="1"/>
        <v>3.9108330074305829E-3</v>
      </c>
      <c r="J8" s="41">
        <f t="shared" si="2"/>
        <v>1.6245633985866297E-4</v>
      </c>
      <c r="K8" s="6">
        <v>62786</v>
      </c>
      <c r="L8" s="6">
        <v>61555</v>
      </c>
      <c r="M8" s="7">
        <v>0.980393718344854</v>
      </c>
      <c r="N8" s="8">
        <v>16834</v>
      </c>
      <c r="O8" s="6">
        <v>9990</v>
      </c>
      <c r="P8" s="7">
        <v>0.162293883518804</v>
      </c>
      <c r="Q8" s="8">
        <v>2557</v>
      </c>
      <c r="R8" s="6">
        <v>1823</v>
      </c>
      <c r="S8" s="7">
        <v>0.182482482482482</v>
      </c>
      <c r="T8" s="7">
        <v>2.96157907562343E-2</v>
      </c>
      <c r="U8" s="7">
        <v>4.1540086101860101E-2</v>
      </c>
      <c r="V8" s="7">
        <v>0.151894974456457</v>
      </c>
      <c r="W8" s="9">
        <v>3.8</v>
      </c>
      <c r="X8" s="92"/>
      <c r="Y8" s="72"/>
      <c r="Z8" s="72"/>
    </row>
    <row r="9" spans="1:26">
      <c r="A9" s="140"/>
      <c r="B9" s="130"/>
      <c r="C9" s="140"/>
      <c r="D9" s="143" t="s">
        <v>118</v>
      </c>
      <c r="E9" s="144"/>
      <c r="F9" s="5">
        <v>44389.649345914397</v>
      </c>
      <c r="G9" s="39" t="s">
        <v>129</v>
      </c>
      <c r="H9" s="40">
        <v>14</v>
      </c>
      <c r="I9" s="41">
        <f t="shared" si="1"/>
        <v>5.4751662104028159E-3</v>
      </c>
      <c r="J9" s="41">
        <f t="shared" si="2"/>
        <v>2.2743887580212817E-4</v>
      </c>
      <c r="K9" s="6">
        <v>62786</v>
      </c>
      <c r="L9" s="6">
        <v>61555</v>
      </c>
      <c r="M9" s="7">
        <v>0.980393718344854</v>
      </c>
      <c r="N9" s="8">
        <v>16834</v>
      </c>
      <c r="O9" s="6">
        <v>9990</v>
      </c>
      <c r="P9" s="7">
        <v>0.162293883518804</v>
      </c>
      <c r="Q9" s="8">
        <v>2557</v>
      </c>
      <c r="R9" s="6">
        <v>1823</v>
      </c>
      <c r="S9" s="7">
        <v>0.182482482482482</v>
      </c>
      <c r="T9" s="7">
        <v>2.96157907562343E-2</v>
      </c>
      <c r="U9" s="7">
        <v>4.1540086101860101E-2</v>
      </c>
      <c r="V9" s="7">
        <v>0.151894974456457</v>
      </c>
      <c r="W9" s="9">
        <v>3.8</v>
      </c>
      <c r="X9" s="92"/>
      <c r="Y9" s="72"/>
      <c r="Z9" s="72"/>
    </row>
    <row r="10" spans="1:26">
      <c r="A10" s="140"/>
      <c r="B10" s="130"/>
      <c r="C10" s="140"/>
      <c r="D10" s="143" t="s">
        <v>118</v>
      </c>
      <c r="E10" s="144"/>
      <c r="F10" s="5">
        <v>44389.649345914397</v>
      </c>
      <c r="G10" s="39" t="s">
        <v>84</v>
      </c>
      <c r="H10" s="40">
        <v>11</v>
      </c>
      <c r="I10" s="41">
        <f t="shared" si="1"/>
        <v>4.3019163081736414E-3</v>
      </c>
      <c r="J10" s="41">
        <f t="shared" si="2"/>
        <v>1.7870197384452929E-4</v>
      </c>
      <c r="K10" s="6">
        <v>62786</v>
      </c>
      <c r="L10" s="6">
        <v>61555</v>
      </c>
      <c r="M10" s="7">
        <v>0.980393718344854</v>
      </c>
      <c r="N10" s="8">
        <v>16834</v>
      </c>
      <c r="O10" s="6">
        <v>9990</v>
      </c>
      <c r="P10" s="7">
        <v>0.162293883518804</v>
      </c>
      <c r="Q10" s="8">
        <v>2557</v>
      </c>
      <c r="R10" s="6">
        <v>1823</v>
      </c>
      <c r="S10" s="7">
        <v>0.182482482482482</v>
      </c>
      <c r="T10" s="7">
        <v>2.96157907562343E-2</v>
      </c>
      <c r="U10" s="7">
        <v>4.1540086101860101E-2</v>
      </c>
      <c r="V10" s="7">
        <v>0.151894974456457</v>
      </c>
      <c r="W10" s="9">
        <v>3.8</v>
      </c>
      <c r="X10" s="92"/>
      <c r="Y10" s="72"/>
      <c r="Z10" s="72"/>
    </row>
    <row r="11" spans="1:26">
      <c r="A11" s="140"/>
      <c r="B11" s="130"/>
      <c r="C11" s="140"/>
      <c r="D11" s="143" t="s">
        <v>118</v>
      </c>
      <c r="E11" s="144"/>
      <c r="F11" s="5">
        <v>44389.649345914397</v>
      </c>
      <c r="G11" s="39" t="s">
        <v>104</v>
      </c>
      <c r="H11" s="40">
        <f>3</f>
        <v>3</v>
      </c>
      <c r="I11" s="41">
        <f t="shared" si="1"/>
        <v>1.1732499022291747E-3</v>
      </c>
      <c r="J11" s="41">
        <f t="shared" si="2"/>
        <v>4.8736901957598896E-5</v>
      </c>
      <c r="K11" s="6">
        <v>62786</v>
      </c>
      <c r="L11" s="6">
        <v>61555</v>
      </c>
      <c r="M11" s="7">
        <v>0.980393718344854</v>
      </c>
      <c r="N11" s="8">
        <v>16834</v>
      </c>
      <c r="O11" s="6">
        <v>9990</v>
      </c>
      <c r="P11" s="7">
        <v>0.162293883518804</v>
      </c>
      <c r="Q11" s="8">
        <v>2557</v>
      </c>
      <c r="R11" s="6">
        <v>1823</v>
      </c>
      <c r="S11" s="7">
        <v>0.182482482482482</v>
      </c>
      <c r="T11" s="7">
        <v>2.96157907562343E-2</v>
      </c>
      <c r="U11" s="7">
        <v>4.1540086101860101E-2</v>
      </c>
      <c r="V11" s="7">
        <v>0.151894974456457</v>
      </c>
      <c r="W11" s="9">
        <v>3.8</v>
      </c>
      <c r="X11" s="92"/>
      <c r="Y11" s="72"/>
      <c r="Z11" s="72"/>
    </row>
    <row r="12" spans="1:26">
      <c r="A12" s="140"/>
      <c r="B12" s="130"/>
      <c r="C12" s="140"/>
      <c r="D12" s="143" t="s">
        <v>118</v>
      </c>
      <c r="E12" s="144"/>
      <c r="F12" s="5">
        <v>44389.649345914397</v>
      </c>
      <c r="G12" s="39" t="s">
        <v>103</v>
      </c>
      <c r="H12" s="40">
        <f>28</f>
        <v>28</v>
      </c>
      <c r="I12" s="41">
        <f t="shared" si="1"/>
        <v>1.0950332420805632E-2</v>
      </c>
      <c r="J12" s="41">
        <f t="shared" si="2"/>
        <v>4.5487775160425633E-4</v>
      </c>
      <c r="K12" s="6">
        <v>62786</v>
      </c>
      <c r="L12" s="6">
        <v>61555</v>
      </c>
      <c r="M12" s="7">
        <v>0.980393718344854</v>
      </c>
      <c r="N12" s="8">
        <v>16834</v>
      </c>
      <c r="O12" s="6">
        <v>9990</v>
      </c>
      <c r="P12" s="7">
        <v>0.162293883518804</v>
      </c>
      <c r="Q12" s="8">
        <v>2557</v>
      </c>
      <c r="R12" s="6">
        <v>1823</v>
      </c>
      <c r="S12" s="7">
        <v>0.182482482482482</v>
      </c>
      <c r="T12" s="7">
        <v>2.96157907562343E-2</v>
      </c>
      <c r="U12" s="7">
        <v>4.1540086101860101E-2</v>
      </c>
      <c r="V12" s="7">
        <v>0.151894974456457</v>
      </c>
      <c r="W12" s="9">
        <v>3.8</v>
      </c>
      <c r="X12" s="92"/>
      <c r="Y12" s="72"/>
      <c r="Z12" s="72"/>
    </row>
    <row r="13" spans="1:26">
      <c r="A13" s="140"/>
      <c r="B13" s="130"/>
      <c r="C13" s="140"/>
      <c r="D13" s="143" t="s">
        <v>118</v>
      </c>
      <c r="E13" s="144"/>
      <c r="F13" s="5">
        <v>44389.649345914397</v>
      </c>
      <c r="G13" s="39" t="s">
        <v>130</v>
      </c>
      <c r="H13" s="40">
        <v>17</v>
      </c>
      <c r="I13" s="41">
        <f t="shared" si="1"/>
        <v>6.6484161126319904E-3</v>
      </c>
      <c r="J13" s="41">
        <f t="shared" si="2"/>
        <v>2.761757777597271E-4</v>
      </c>
      <c r="K13" s="6">
        <v>62786</v>
      </c>
      <c r="L13" s="6">
        <v>61555</v>
      </c>
      <c r="M13" s="7">
        <v>0.980393718344854</v>
      </c>
      <c r="N13" s="8">
        <v>16834</v>
      </c>
      <c r="O13" s="6">
        <v>9990</v>
      </c>
      <c r="P13" s="7">
        <v>0.162293883518804</v>
      </c>
      <c r="Q13" s="8">
        <v>2557</v>
      </c>
      <c r="R13" s="6">
        <v>1823</v>
      </c>
      <c r="S13" s="7">
        <v>0.182482482482482</v>
      </c>
      <c r="T13" s="7">
        <v>2.96157907562343E-2</v>
      </c>
      <c r="U13" s="7">
        <v>4.1540086101860101E-2</v>
      </c>
      <c r="V13" s="7">
        <v>0.151894974456457</v>
      </c>
      <c r="W13" s="9">
        <v>3.8</v>
      </c>
      <c r="X13" s="92"/>
      <c r="Y13" s="72"/>
      <c r="Z13" s="72"/>
    </row>
    <row r="14" spans="1:26">
      <c r="A14" s="140"/>
      <c r="B14" s="130"/>
      <c r="C14" s="140"/>
      <c r="D14" s="143" t="s">
        <v>118</v>
      </c>
      <c r="E14" s="144"/>
      <c r="F14" s="5">
        <v>44389.649345914397</v>
      </c>
      <c r="G14" s="39" t="s">
        <v>62</v>
      </c>
      <c r="H14" s="40">
        <v>55</v>
      </c>
      <c r="I14" s="41">
        <f t="shared" si="1"/>
        <v>2.1509581540868204E-2</v>
      </c>
      <c r="J14" s="41">
        <f t="shared" si="2"/>
        <v>8.9350986922264646E-4</v>
      </c>
      <c r="K14" s="6">
        <v>62786</v>
      </c>
      <c r="L14" s="6">
        <v>61555</v>
      </c>
      <c r="M14" s="7">
        <v>0.980393718344854</v>
      </c>
      <c r="N14" s="8">
        <v>16834</v>
      </c>
      <c r="O14" s="6">
        <v>9990</v>
      </c>
      <c r="P14" s="7">
        <v>0.162293883518804</v>
      </c>
      <c r="Q14" s="8">
        <v>2557</v>
      </c>
      <c r="R14" s="6">
        <v>1823</v>
      </c>
      <c r="S14" s="7">
        <v>0.182482482482482</v>
      </c>
      <c r="T14" s="7">
        <v>2.96157907562343E-2</v>
      </c>
      <c r="U14" s="7">
        <v>4.1540086101860101E-2</v>
      </c>
      <c r="V14" s="7">
        <v>0.151894974456457</v>
      </c>
      <c r="W14" s="9">
        <v>3.8</v>
      </c>
      <c r="X14" s="92"/>
      <c r="Y14" s="72"/>
      <c r="Z14" s="72"/>
    </row>
    <row r="15" spans="1:26">
      <c r="A15" s="140"/>
      <c r="B15" s="130"/>
      <c r="C15" s="140"/>
      <c r="D15" s="143" t="s">
        <v>118</v>
      </c>
      <c r="E15" s="144"/>
      <c r="F15" s="5">
        <v>44389.649345914397</v>
      </c>
      <c r="G15" s="39" t="s">
        <v>131</v>
      </c>
      <c r="H15" s="40">
        <f>6</f>
        <v>6</v>
      </c>
      <c r="I15" s="41">
        <f t="shared" si="1"/>
        <v>2.3464998044583495E-3</v>
      </c>
      <c r="J15" s="41">
        <f t="shared" si="2"/>
        <v>9.7473803915197791E-5</v>
      </c>
      <c r="K15" s="6">
        <v>62786</v>
      </c>
      <c r="L15" s="6">
        <v>61555</v>
      </c>
      <c r="M15" s="7">
        <v>0.980393718344854</v>
      </c>
      <c r="N15" s="8">
        <v>16834</v>
      </c>
      <c r="O15" s="6">
        <v>9990</v>
      </c>
      <c r="P15" s="7">
        <v>0.162293883518804</v>
      </c>
      <c r="Q15" s="8">
        <v>2557</v>
      </c>
      <c r="R15" s="6">
        <v>1823</v>
      </c>
      <c r="S15" s="7">
        <v>0.182482482482482</v>
      </c>
      <c r="T15" s="7">
        <v>2.96157907562343E-2</v>
      </c>
      <c r="U15" s="7">
        <v>4.1540086101860101E-2</v>
      </c>
      <c r="V15" s="7">
        <v>0.151894974456457</v>
      </c>
      <c r="W15" s="9">
        <v>3.8</v>
      </c>
      <c r="X15" s="92"/>
      <c r="Y15" s="72"/>
      <c r="Z15" s="72"/>
    </row>
    <row r="16" spans="1:26">
      <c r="A16" s="140"/>
      <c r="B16" s="130"/>
      <c r="C16" s="140"/>
      <c r="D16" s="143" t="s">
        <v>118</v>
      </c>
      <c r="E16" s="144"/>
      <c r="F16" s="5">
        <v>44389.649345914397</v>
      </c>
      <c r="G16" s="39" t="s">
        <v>132</v>
      </c>
      <c r="H16" s="40">
        <f>3</f>
        <v>3</v>
      </c>
      <c r="I16" s="41">
        <f t="shared" si="1"/>
        <v>1.1732499022291747E-3</v>
      </c>
      <c r="J16" s="41">
        <f t="shared" si="2"/>
        <v>4.8736901957598896E-5</v>
      </c>
      <c r="K16" s="6">
        <v>62786</v>
      </c>
      <c r="L16" s="6">
        <v>61555</v>
      </c>
      <c r="M16" s="7">
        <v>0.980393718344854</v>
      </c>
      <c r="N16" s="8">
        <v>16834</v>
      </c>
      <c r="O16" s="6">
        <v>9990</v>
      </c>
      <c r="P16" s="7">
        <v>0.162293883518804</v>
      </c>
      <c r="Q16" s="8">
        <v>2557</v>
      </c>
      <c r="R16" s="6">
        <v>1823</v>
      </c>
      <c r="S16" s="7">
        <v>0.182482482482482</v>
      </c>
      <c r="T16" s="7">
        <v>2.96157907562343E-2</v>
      </c>
      <c r="U16" s="7">
        <v>4.1540086101860101E-2</v>
      </c>
      <c r="V16" s="7">
        <v>0.151894974456457</v>
      </c>
      <c r="W16" s="9">
        <v>3.8</v>
      </c>
      <c r="X16" s="92"/>
      <c r="Y16" s="72"/>
      <c r="Z16" s="72"/>
    </row>
    <row r="17" spans="1:26" ht="30.6">
      <c r="A17" s="141"/>
      <c r="B17" s="141"/>
      <c r="C17" s="141"/>
      <c r="D17" s="145" t="s">
        <v>0</v>
      </c>
      <c r="E17" s="79" t="s">
        <v>23</v>
      </c>
      <c r="F17" s="80" t="s">
        <v>0</v>
      </c>
      <c r="G17" s="80"/>
      <c r="H17" s="80"/>
      <c r="I17" s="80"/>
      <c r="J17" s="80"/>
      <c r="K17" s="13">
        <v>59158</v>
      </c>
      <c r="L17" s="13">
        <v>57938</v>
      </c>
      <c r="M17" s="14">
        <v>0.97937726089455401</v>
      </c>
      <c r="N17" s="15">
        <v>16188</v>
      </c>
      <c r="O17" s="13">
        <v>9553</v>
      </c>
      <c r="P17" s="14">
        <v>0.16488315095446901</v>
      </c>
      <c r="Q17" s="15">
        <v>2506</v>
      </c>
      <c r="R17" s="13">
        <v>1784</v>
      </c>
      <c r="S17" s="14">
        <v>0.18674761854914701</v>
      </c>
      <c r="T17" s="14">
        <v>3.0791535779626501E-2</v>
      </c>
      <c r="U17" s="14">
        <v>4.3253132659049301E-2</v>
      </c>
      <c r="V17" s="14">
        <v>0.15480602915740099</v>
      </c>
      <c r="W17" s="80">
        <v>3.8</v>
      </c>
      <c r="X17" s="80" t="s">
        <v>119</v>
      </c>
      <c r="Y17" s="72"/>
      <c r="Z17" s="72"/>
    </row>
    <row r="18" spans="1:26" ht="30.6">
      <c r="A18" s="141"/>
      <c r="B18" s="141"/>
      <c r="C18" s="141"/>
      <c r="D18" s="146"/>
      <c r="E18" s="79" t="s">
        <v>25</v>
      </c>
      <c r="F18" s="80" t="s">
        <v>0</v>
      </c>
      <c r="G18" s="80"/>
      <c r="H18" s="80"/>
      <c r="I18" s="80"/>
      <c r="J18" s="80"/>
      <c r="K18" s="13">
        <v>3628</v>
      </c>
      <c r="L18" s="13">
        <v>3617</v>
      </c>
      <c r="M18" s="14">
        <v>0.99696802646086002</v>
      </c>
      <c r="N18" s="15">
        <v>646</v>
      </c>
      <c r="O18" s="13">
        <v>437</v>
      </c>
      <c r="P18" s="14">
        <v>0.120818357755046</v>
      </c>
      <c r="Q18" s="15">
        <v>51</v>
      </c>
      <c r="R18" s="13">
        <v>39</v>
      </c>
      <c r="S18" s="14">
        <v>8.9244851258581198E-2</v>
      </c>
      <c r="T18" s="14">
        <v>1.0782416367155099E-2</v>
      </c>
      <c r="U18" s="14">
        <v>1.4100082941664401E-2</v>
      </c>
      <c r="V18" s="14">
        <v>7.8947368421052599E-2</v>
      </c>
      <c r="W18" s="80">
        <v>3.8</v>
      </c>
      <c r="X18" s="80" t="s">
        <v>119</v>
      </c>
      <c r="Y18" s="72"/>
      <c r="Z18" s="72"/>
    </row>
    <row r="19" spans="1:26" ht="20.399999999999999">
      <c r="A19" s="141"/>
      <c r="B19" s="141"/>
      <c r="C19" s="141"/>
      <c r="D19" s="143" t="s">
        <v>120</v>
      </c>
      <c r="E19" s="144"/>
      <c r="F19" s="5">
        <v>44396.375914317097</v>
      </c>
      <c r="G19" s="5"/>
      <c r="H19" s="5"/>
      <c r="I19" s="5"/>
      <c r="J19" s="5"/>
      <c r="K19" s="6">
        <v>74538</v>
      </c>
      <c r="L19" s="6">
        <v>49855</v>
      </c>
      <c r="M19" s="7">
        <v>0.668853470712925</v>
      </c>
      <c r="N19" s="8">
        <v>10067</v>
      </c>
      <c r="O19" s="6">
        <v>6745</v>
      </c>
      <c r="P19" s="7">
        <v>0.13529234780864499</v>
      </c>
      <c r="Q19" s="8">
        <v>275</v>
      </c>
      <c r="R19" s="6">
        <v>225</v>
      </c>
      <c r="S19" s="7">
        <v>3.3358042994811002E-2</v>
      </c>
      <c r="T19" s="7">
        <v>4.5130879550697002E-3</v>
      </c>
      <c r="U19" s="7">
        <v>5.5159963895296399E-3</v>
      </c>
      <c r="V19" s="7">
        <v>2.7316976259064301E-2</v>
      </c>
      <c r="W19" s="9">
        <v>0.5</v>
      </c>
      <c r="X19" s="78" t="s">
        <v>121</v>
      </c>
      <c r="Y19" s="72"/>
      <c r="Z19" s="72"/>
    </row>
    <row r="20" spans="1:26">
      <c r="A20" s="141"/>
      <c r="B20" s="141"/>
      <c r="C20" s="141"/>
      <c r="D20" s="143" t="s">
        <v>120</v>
      </c>
      <c r="E20" s="144"/>
      <c r="F20" s="5">
        <v>44396.375914317097</v>
      </c>
      <c r="G20" s="39" t="s">
        <v>133</v>
      </c>
      <c r="H20" s="40">
        <v>200</v>
      </c>
      <c r="I20" s="41">
        <f t="shared" ref="I20:I21" si="3">H20/Q19</f>
        <v>0.72727272727272729</v>
      </c>
      <c r="J20" s="41">
        <f>+H20/L$19</f>
        <v>4.0116337378397352E-3</v>
      </c>
      <c r="K20" s="6">
        <v>74538</v>
      </c>
      <c r="L20" s="6">
        <v>49855</v>
      </c>
      <c r="M20" s="7">
        <v>0.668853470712925</v>
      </c>
      <c r="N20" s="8">
        <v>10067</v>
      </c>
      <c r="O20" s="6">
        <v>6745</v>
      </c>
      <c r="P20" s="7">
        <v>0.13529234780864499</v>
      </c>
      <c r="Q20" s="8">
        <v>275</v>
      </c>
      <c r="R20" s="6">
        <v>225</v>
      </c>
      <c r="S20" s="7">
        <v>3.3358042994811002E-2</v>
      </c>
      <c r="T20" s="7">
        <v>4.5130879550697002E-3</v>
      </c>
      <c r="U20" s="7">
        <v>5.5159963895296399E-3</v>
      </c>
      <c r="V20" s="7">
        <v>2.7316976259064301E-2</v>
      </c>
      <c r="W20" s="9">
        <v>0.5</v>
      </c>
      <c r="X20" s="78"/>
      <c r="Y20" s="72"/>
      <c r="Z20" s="72"/>
    </row>
    <row r="21" spans="1:26" ht="26.4">
      <c r="A21" s="141"/>
      <c r="B21" s="141"/>
      <c r="C21" s="141"/>
      <c r="D21" s="143" t="s">
        <v>120</v>
      </c>
      <c r="E21" s="144"/>
      <c r="F21" s="5">
        <v>44396.375914317097</v>
      </c>
      <c r="G21" s="39" t="s">
        <v>134</v>
      </c>
      <c r="H21" s="40">
        <f>3</f>
        <v>3</v>
      </c>
      <c r="I21" s="41">
        <f t="shared" si="3"/>
        <v>1.090909090909091E-2</v>
      </c>
      <c r="J21" s="41">
        <f t="shared" ref="J21" si="4">+H21/L$4</f>
        <v>4.8736901957598896E-5</v>
      </c>
      <c r="K21" s="6">
        <v>74538</v>
      </c>
      <c r="L21" s="6">
        <v>49855</v>
      </c>
      <c r="M21" s="7">
        <v>0.668853470712925</v>
      </c>
      <c r="N21" s="8">
        <v>10067</v>
      </c>
      <c r="O21" s="6">
        <v>6745</v>
      </c>
      <c r="P21" s="7">
        <v>0.13529234780864499</v>
      </c>
      <c r="Q21" s="8">
        <v>275</v>
      </c>
      <c r="R21" s="6">
        <v>225</v>
      </c>
      <c r="S21" s="7">
        <v>3.3358042994811002E-2</v>
      </c>
      <c r="T21" s="7">
        <v>4.5130879550697002E-3</v>
      </c>
      <c r="U21" s="7">
        <v>5.5159963895296399E-3</v>
      </c>
      <c r="V21" s="7">
        <v>2.7316976259064301E-2</v>
      </c>
      <c r="W21" s="9">
        <v>0.5</v>
      </c>
      <c r="X21" s="78"/>
      <c r="Y21" s="72"/>
      <c r="Z21" s="72"/>
    </row>
    <row r="22" spans="1:26">
      <c r="A22" s="141"/>
      <c r="B22" s="141"/>
      <c r="C22" s="141"/>
      <c r="D22" s="76"/>
      <c r="E22" s="77"/>
      <c r="F22" s="5"/>
      <c r="G22" s="5"/>
      <c r="H22" s="5"/>
      <c r="I22" s="5"/>
      <c r="J22" s="5"/>
      <c r="K22" s="6"/>
      <c r="L22" s="6"/>
      <c r="M22" s="7"/>
      <c r="N22" s="8"/>
      <c r="O22" s="6"/>
      <c r="P22" s="7"/>
      <c r="Q22" s="8"/>
      <c r="R22" s="6"/>
      <c r="S22" s="7"/>
      <c r="T22" s="7"/>
      <c r="U22" s="7"/>
      <c r="V22" s="7"/>
      <c r="W22" s="9"/>
      <c r="X22" s="78"/>
      <c r="Y22" s="72"/>
      <c r="Z22" s="72"/>
    </row>
    <row r="23" spans="1:26" ht="30.6">
      <c r="A23" s="141"/>
      <c r="B23" s="141"/>
      <c r="C23" s="142"/>
      <c r="D23" s="143" t="s">
        <v>122</v>
      </c>
      <c r="E23" s="144"/>
      <c r="F23" s="5">
        <v>44403.614703009298</v>
      </c>
      <c r="G23" s="5"/>
      <c r="H23" s="5"/>
      <c r="I23" s="5"/>
      <c r="J23" s="5"/>
      <c r="K23" s="6">
        <v>59776</v>
      </c>
      <c r="L23" s="6">
        <v>58498</v>
      </c>
      <c r="M23" s="7">
        <v>0.97862018201284795</v>
      </c>
      <c r="N23" s="8">
        <v>11403</v>
      </c>
      <c r="O23" s="6">
        <v>6893</v>
      </c>
      <c r="P23" s="7">
        <v>0.117833088310711</v>
      </c>
      <c r="Q23" s="8">
        <v>1371</v>
      </c>
      <c r="R23" s="6">
        <v>926</v>
      </c>
      <c r="S23" s="7">
        <v>0.13433918468011</v>
      </c>
      <c r="T23" s="7">
        <v>1.5829601012000399E-2</v>
      </c>
      <c r="U23" s="7">
        <v>2.3436698690553499E-2</v>
      </c>
      <c r="V23" s="7">
        <v>0.120231518021573</v>
      </c>
      <c r="W23" s="9">
        <v>2.2000000000000002</v>
      </c>
      <c r="X23" s="78" t="s">
        <v>123</v>
      </c>
      <c r="Y23" s="72"/>
      <c r="Z23" s="72"/>
    </row>
    <row r="24" spans="1:26">
      <c r="A24" s="141"/>
      <c r="B24" s="141"/>
      <c r="C24" s="81"/>
      <c r="D24" s="143" t="s">
        <v>122</v>
      </c>
      <c r="E24" s="144"/>
      <c r="F24" s="5">
        <v>44403.614703009298</v>
      </c>
      <c r="G24" s="39" t="s">
        <v>103</v>
      </c>
      <c r="H24" s="40">
        <v>31</v>
      </c>
      <c r="I24" s="41">
        <f t="shared" ref="I24" si="5">H24/Q23</f>
        <v>2.2611232676878191E-2</v>
      </c>
      <c r="J24" s="41">
        <f>+H24/L$23</f>
        <v>5.2993264726999216E-4</v>
      </c>
      <c r="K24" s="6">
        <v>59776</v>
      </c>
      <c r="L24" s="6">
        <v>58498</v>
      </c>
      <c r="M24" s="7">
        <v>0.97862018201284795</v>
      </c>
      <c r="N24" s="8">
        <v>11403</v>
      </c>
      <c r="O24" s="6">
        <v>6893</v>
      </c>
      <c r="P24" s="7">
        <v>0.117833088310711</v>
      </c>
      <c r="Q24" s="8">
        <v>1371</v>
      </c>
      <c r="R24" s="6">
        <v>926</v>
      </c>
      <c r="S24" s="7">
        <v>0.13433918468011</v>
      </c>
      <c r="T24" s="7">
        <v>1.5829601012000399E-2</v>
      </c>
      <c r="U24" s="7">
        <v>2.3436698690553499E-2</v>
      </c>
      <c r="V24" s="7">
        <v>0.120231518021573</v>
      </c>
      <c r="W24" s="9">
        <v>2.2000000000000002</v>
      </c>
      <c r="X24" s="78"/>
      <c r="Y24" s="72"/>
      <c r="Z24" s="72"/>
    </row>
    <row r="25" spans="1:26">
      <c r="A25" s="141"/>
      <c r="B25" s="141"/>
      <c r="C25" s="81"/>
      <c r="D25" s="143" t="s">
        <v>122</v>
      </c>
      <c r="E25" s="144"/>
      <c r="F25" s="5">
        <v>44403.614703009298</v>
      </c>
      <c r="G25" s="39" t="s">
        <v>62</v>
      </c>
      <c r="H25" s="40">
        <v>51</v>
      </c>
      <c r="I25" s="41">
        <f t="shared" ref="I25:I34" si="6">H25/Q24</f>
        <v>3.7199124726477024E-2</v>
      </c>
      <c r="J25" s="41">
        <f t="shared" ref="J25:J34" si="7">+H25/L$23</f>
        <v>8.7182467776676122E-4</v>
      </c>
      <c r="K25" s="6">
        <v>59776</v>
      </c>
      <c r="L25" s="6">
        <v>58498</v>
      </c>
      <c r="M25" s="7">
        <v>0.97862018201284795</v>
      </c>
      <c r="N25" s="8">
        <v>11403</v>
      </c>
      <c r="O25" s="6">
        <v>6893</v>
      </c>
      <c r="P25" s="7">
        <v>0.117833088310711</v>
      </c>
      <c r="Q25" s="8">
        <v>1371</v>
      </c>
      <c r="R25" s="6">
        <v>926</v>
      </c>
      <c r="S25" s="7">
        <v>0.13433918468011</v>
      </c>
      <c r="T25" s="7">
        <v>1.5829601012000399E-2</v>
      </c>
      <c r="U25" s="7">
        <v>2.3436698690553499E-2</v>
      </c>
      <c r="V25" s="7">
        <v>0.120231518021573</v>
      </c>
      <c r="W25" s="9">
        <v>2.2000000000000002</v>
      </c>
      <c r="X25" s="78"/>
      <c r="Y25" s="72"/>
      <c r="Z25" s="72"/>
    </row>
    <row r="26" spans="1:26">
      <c r="A26" s="141"/>
      <c r="B26" s="141"/>
      <c r="C26" s="81"/>
      <c r="D26" s="143" t="s">
        <v>122</v>
      </c>
      <c r="E26" s="144"/>
      <c r="F26" s="5">
        <v>44403.614703009298</v>
      </c>
      <c r="G26" s="39" t="s">
        <v>129</v>
      </c>
      <c r="H26" s="40">
        <v>18</v>
      </c>
      <c r="I26" s="41">
        <f t="shared" si="6"/>
        <v>1.3129102844638949E-2</v>
      </c>
      <c r="J26" s="41">
        <f t="shared" si="7"/>
        <v>3.0770282744709221E-4</v>
      </c>
      <c r="K26" s="6">
        <v>59776</v>
      </c>
      <c r="L26" s="6">
        <v>58498</v>
      </c>
      <c r="M26" s="7">
        <v>0.97862018201284795</v>
      </c>
      <c r="N26" s="8">
        <v>11403</v>
      </c>
      <c r="O26" s="6">
        <v>6893</v>
      </c>
      <c r="P26" s="7">
        <v>0.117833088310711</v>
      </c>
      <c r="Q26" s="8">
        <v>1371</v>
      </c>
      <c r="R26" s="6">
        <v>926</v>
      </c>
      <c r="S26" s="7">
        <v>0.13433918468011</v>
      </c>
      <c r="T26" s="7">
        <v>1.5829601012000399E-2</v>
      </c>
      <c r="U26" s="7">
        <v>2.3436698690553499E-2</v>
      </c>
      <c r="V26" s="7">
        <v>0.120231518021573</v>
      </c>
      <c r="W26" s="9">
        <v>2.2000000000000002</v>
      </c>
      <c r="X26" s="78"/>
      <c r="Y26" s="72"/>
      <c r="Z26" s="72"/>
    </row>
    <row r="27" spans="1:26">
      <c r="A27" s="141"/>
      <c r="B27" s="141"/>
      <c r="C27" s="81"/>
      <c r="D27" s="143" t="s">
        <v>122</v>
      </c>
      <c r="E27" s="144"/>
      <c r="F27" s="5">
        <v>44403.614703009298</v>
      </c>
      <c r="G27" s="39" t="s">
        <v>130</v>
      </c>
      <c r="H27" s="40">
        <v>17</v>
      </c>
      <c r="I27" s="41">
        <f t="shared" si="6"/>
        <v>1.2399708242159009E-2</v>
      </c>
      <c r="J27" s="41">
        <f t="shared" si="7"/>
        <v>2.9060822592225376E-4</v>
      </c>
      <c r="K27" s="6">
        <v>59776</v>
      </c>
      <c r="L27" s="6">
        <v>58498</v>
      </c>
      <c r="M27" s="7">
        <v>0.97862018201284795</v>
      </c>
      <c r="N27" s="8">
        <v>11403</v>
      </c>
      <c r="O27" s="6">
        <v>6893</v>
      </c>
      <c r="P27" s="7">
        <v>0.117833088310711</v>
      </c>
      <c r="Q27" s="8">
        <v>1371</v>
      </c>
      <c r="R27" s="6">
        <v>926</v>
      </c>
      <c r="S27" s="7">
        <v>0.13433918468011</v>
      </c>
      <c r="T27" s="7">
        <v>1.5829601012000399E-2</v>
      </c>
      <c r="U27" s="7">
        <v>2.3436698690553499E-2</v>
      </c>
      <c r="V27" s="7">
        <v>0.120231518021573</v>
      </c>
      <c r="W27" s="9">
        <v>2.2000000000000002</v>
      </c>
      <c r="X27" s="78"/>
      <c r="Y27" s="72"/>
      <c r="Z27" s="72"/>
    </row>
    <row r="28" spans="1:26">
      <c r="A28" s="141"/>
      <c r="B28" s="141"/>
      <c r="C28" s="81"/>
      <c r="D28" s="143" t="s">
        <v>122</v>
      </c>
      <c r="E28" s="144"/>
      <c r="F28" s="5">
        <v>44403.614703009298</v>
      </c>
      <c r="G28" s="39" t="s">
        <v>82</v>
      </c>
      <c r="H28" s="40">
        <v>7</v>
      </c>
      <c r="I28" s="41">
        <f t="shared" si="6"/>
        <v>5.1057622173595919E-3</v>
      </c>
      <c r="J28" s="41">
        <f t="shared" si="7"/>
        <v>1.1966221067386919E-4</v>
      </c>
      <c r="K28" s="6">
        <v>59776</v>
      </c>
      <c r="L28" s="6">
        <v>58498</v>
      </c>
      <c r="M28" s="7">
        <v>0.97862018201284795</v>
      </c>
      <c r="N28" s="8">
        <v>11403</v>
      </c>
      <c r="O28" s="6">
        <v>6893</v>
      </c>
      <c r="P28" s="7">
        <v>0.117833088310711</v>
      </c>
      <c r="Q28" s="8">
        <v>1371</v>
      </c>
      <c r="R28" s="6">
        <v>926</v>
      </c>
      <c r="S28" s="7">
        <v>0.13433918468011</v>
      </c>
      <c r="T28" s="7">
        <v>1.5829601012000399E-2</v>
      </c>
      <c r="U28" s="7">
        <v>2.3436698690553499E-2</v>
      </c>
      <c r="V28" s="7">
        <v>0.120231518021573</v>
      </c>
      <c r="W28" s="9">
        <v>2.2000000000000002</v>
      </c>
      <c r="X28" s="78"/>
      <c r="Y28" s="72"/>
      <c r="Z28" s="72"/>
    </row>
    <row r="29" spans="1:26">
      <c r="A29" s="141"/>
      <c r="B29" s="141"/>
      <c r="C29" s="81"/>
      <c r="D29" s="143" t="s">
        <v>122</v>
      </c>
      <c r="E29" s="144"/>
      <c r="F29" s="5">
        <v>44403.614703009298</v>
      </c>
      <c r="G29" s="39" t="s">
        <v>116</v>
      </c>
      <c r="H29" s="40">
        <v>13</v>
      </c>
      <c r="I29" s="41">
        <f t="shared" si="6"/>
        <v>9.4821298322392417E-3</v>
      </c>
      <c r="J29" s="41">
        <f t="shared" si="7"/>
        <v>2.2222981982289992E-4</v>
      </c>
      <c r="K29" s="6">
        <v>59776</v>
      </c>
      <c r="L29" s="6">
        <v>58498</v>
      </c>
      <c r="M29" s="7">
        <v>0.97862018201284795</v>
      </c>
      <c r="N29" s="8">
        <v>11403</v>
      </c>
      <c r="O29" s="6">
        <v>6893</v>
      </c>
      <c r="P29" s="7">
        <v>0.117833088310711</v>
      </c>
      <c r="Q29" s="8">
        <v>1371</v>
      </c>
      <c r="R29" s="6">
        <v>926</v>
      </c>
      <c r="S29" s="7">
        <v>0.13433918468011</v>
      </c>
      <c r="T29" s="7">
        <v>1.5829601012000399E-2</v>
      </c>
      <c r="U29" s="7">
        <v>2.3436698690553499E-2</v>
      </c>
      <c r="V29" s="7">
        <v>0.120231518021573</v>
      </c>
      <c r="W29" s="9">
        <v>2.2000000000000002</v>
      </c>
      <c r="X29" s="78"/>
      <c r="Y29" s="72"/>
      <c r="Z29" s="72"/>
    </row>
    <row r="30" spans="1:26">
      <c r="A30" s="141"/>
      <c r="B30" s="141"/>
      <c r="C30" s="81"/>
      <c r="D30" s="143" t="s">
        <v>122</v>
      </c>
      <c r="E30" s="144"/>
      <c r="F30" s="5">
        <v>44403.614703009298</v>
      </c>
      <c r="G30" s="39" t="s">
        <v>104</v>
      </c>
      <c r="H30" s="40">
        <v>10</v>
      </c>
      <c r="I30" s="41">
        <f t="shared" si="6"/>
        <v>7.2939460247994168E-3</v>
      </c>
      <c r="J30" s="41">
        <f t="shared" si="7"/>
        <v>1.7094601524838456E-4</v>
      </c>
      <c r="K30" s="6">
        <v>59776</v>
      </c>
      <c r="L30" s="6">
        <v>58498</v>
      </c>
      <c r="M30" s="7">
        <v>0.97862018201284795</v>
      </c>
      <c r="N30" s="8">
        <v>11403</v>
      </c>
      <c r="O30" s="6">
        <v>6893</v>
      </c>
      <c r="P30" s="7">
        <v>0.117833088310711</v>
      </c>
      <c r="Q30" s="8">
        <v>1371</v>
      </c>
      <c r="R30" s="6">
        <v>926</v>
      </c>
      <c r="S30" s="7">
        <v>0.13433918468011</v>
      </c>
      <c r="T30" s="7">
        <v>1.5829601012000399E-2</v>
      </c>
      <c r="U30" s="7">
        <v>2.3436698690553499E-2</v>
      </c>
      <c r="V30" s="7">
        <v>0.120231518021573</v>
      </c>
      <c r="W30" s="9">
        <v>2.2000000000000002</v>
      </c>
      <c r="X30" s="78"/>
      <c r="Y30" s="72"/>
      <c r="Z30" s="72"/>
    </row>
    <row r="31" spans="1:26">
      <c r="A31" s="141"/>
      <c r="B31" s="141"/>
      <c r="C31" s="81"/>
      <c r="D31" s="143" t="s">
        <v>122</v>
      </c>
      <c r="E31" s="144"/>
      <c r="F31" s="5">
        <v>44403.614703009298</v>
      </c>
      <c r="G31" s="39" t="s">
        <v>84</v>
      </c>
      <c r="H31" s="40">
        <v>5</v>
      </c>
      <c r="I31" s="41">
        <f t="shared" si="6"/>
        <v>3.6469730123997084E-3</v>
      </c>
      <c r="J31" s="41">
        <f t="shared" si="7"/>
        <v>8.5473007624192279E-5</v>
      </c>
      <c r="K31" s="6">
        <v>59776</v>
      </c>
      <c r="L31" s="6">
        <v>58498</v>
      </c>
      <c r="M31" s="7">
        <v>0.97862018201284795</v>
      </c>
      <c r="N31" s="8">
        <v>11403</v>
      </c>
      <c r="O31" s="6">
        <v>6893</v>
      </c>
      <c r="P31" s="7">
        <v>0.117833088310711</v>
      </c>
      <c r="Q31" s="8">
        <v>1371</v>
      </c>
      <c r="R31" s="6">
        <v>926</v>
      </c>
      <c r="S31" s="7">
        <v>0.13433918468011</v>
      </c>
      <c r="T31" s="7">
        <v>1.5829601012000399E-2</v>
      </c>
      <c r="U31" s="7">
        <v>2.3436698690553499E-2</v>
      </c>
      <c r="V31" s="7">
        <v>0.120231518021573</v>
      </c>
      <c r="W31" s="9">
        <v>2.2000000000000002</v>
      </c>
      <c r="X31" s="78"/>
      <c r="Y31" s="72"/>
      <c r="Z31" s="72"/>
    </row>
    <row r="32" spans="1:26">
      <c r="A32" s="141"/>
      <c r="B32" s="141"/>
      <c r="C32" s="81"/>
      <c r="D32" s="143" t="s">
        <v>122</v>
      </c>
      <c r="E32" s="144"/>
      <c r="F32" s="5">
        <v>44403.614703009298</v>
      </c>
      <c r="G32" s="39" t="s">
        <v>128</v>
      </c>
      <c r="H32" s="40">
        <v>2</v>
      </c>
      <c r="I32" s="41">
        <f t="shared" si="6"/>
        <v>1.4587892049598833E-3</v>
      </c>
      <c r="J32" s="41">
        <f t="shared" si="7"/>
        <v>3.4189203049676913E-5</v>
      </c>
      <c r="K32" s="6">
        <v>59776</v>
      </c>
      <c r="L32" s="6">
        <v>58498</v>
      </c>
      <c r="M32" s="7">
        <v>0.97862018201284795</v>
      </c>
      <c r="N32" s="8">
        <v>11403</v>
      </c>
      <c r="O32" s="6">
        <v>6893</v>
      </c>
      <c r="P32" s="7">
        <v>0.117833088310711</v>
      </c>
      <c r="Q32" s="8">
        <v>1371</v>
      </c>
      <c r="R32" s="6">
        <v>926</v>
      </c>
      <c r="S32" s="7">
        <v>0.13433918468011</v>
      </c>
      <c r="T32" s="7">
        <v>1.5829601012000399E-2</v>
      </c>
      <c r="U32" s="7">
        <v>2.3436698690553499E-2</v>
      </c>
      <c r="V32" s="7">
        <v>0.120231518021573</v>
      </c>
      <c r="W32" s="9">
        <v>2.2000000000000002</v>
      </c>
      <c r="X32" s="78"/>
      <c r="Y32" s="72"/>
      <c r="Z32" s="72"/>
    </row>
    <row r="33" spans="1:26">
      <c r="A33" s="141"/>
      <c r="B33" s="141"/>
      <c r="C33" s="81"/>
      <c r="D33" s="143" t="s">
        <v>122</v>
      </c>
      <c r="E33" s="144"/>
      <c r="F33" s="5">
        <v>44403.614703009298</v>
      </c>
      <c r="G33" s="39" t="s">
        <v>127</v>
      </c>
      <c r="H33" s="40">
        <v>10</v>
      </c>
      <c r="I33" s="41">
        <f t="shared" si="6"/>
        <v>7.2939460247994168E-3</v>
      </c>
      <c r="J33" s="41">
        <f t="shared" si="7"/>
        <v>1.7094601524838456E-4</v>
      </c>
      <c r="K33" s="6">
        <v>59776</v>
      </c>
      <c r="L33" s="6">
        <v>58498</v>
      </c>
      <c r="M33" s="7">
        <v>0.97862018201284795</v>
      </c>
      <c r="N33" s="8">
        <v>11403</v>
      </c>
      <c r="O33" s="6">
        <v>6893</v>
      </c>
      <c r="P33" s="7">
        <v>0.117833088310711</v>
      </c>
      <c r="Q33" s="8">
        <v>1371</v>
      </c>
      <c r="R33" s="6">
        <v>926</v>
      </c>
      <c r="S33" s="7">
        <v>0.13433918468011</v>
      </c>
      <c r="T33" s="7">
        <v>1.5829601012000399E-2</v>
      </c>
      <c r="U33" s="7">
        <v>2.3436698690553499E-2</v>
      </c>
      <c r="V33" s="7">
        <v>0.120231518021573</v>
      </c>
      <c r="W33" s="9">
        <v>2.2000000000000002</v>
      </c>
      <c r="X33" s="78"/>
      <c r="Y33" s="72"/>
      <c r="Z33" s="72"/>
    </row>
    <row r="34" spans="1:26" ht="26.4">
      <c r="A34" s="141"/>
      <c r="B34" s="141"/>
      <c r="C34" s="81"/>
      <c r="D34" s="143" t="s">
        <v>122</v>
      </c>
      <c r="E34" s="144"/>
      <c r="F34" s="5">
        <v>44403.614703009298</v>
      </c>
      <c r="G34" s="39" t="s">
        <v>135</v>
      </c>
      <c r="H34" s="40">
        <v>4</v>
      </c>
      <c r="I34" s="41">
        <f t="shared" si="6"/>
        <v>2.9175784099197666E-3</v>
      </c>
      <c r="J34" s="41">
        <f t="shared" si="7"/>
        <v>6.8378406099353826E-5</v>
      </c>
      <c r="K34" s="6">
        <v>59776</v>
      </c>
      <c r="L34" s="6">
        <v>58498</v>
      </c>
      <c r="M34" s="7">
        <v>0.97862018201284795</v>
      </c>
      <c r="N34" s="8">
        <v>11403</v>
      </c>
      <c r="O34" s="6">
        <v>6893</v>
      </c>
      <c r="P34" s="7">
        <v>0.117833088310711</v>
      </c>
      <c r="Q34" s="8">
        <v>1371</v>
      </c>
      <c r="R34" s="6">
        <v>926</v>
      </c>
      <c r="S34" s="7">
        <v>0.13433918468011</v>
      </c>
      <c r="T34" s="7">
        <v>1.5829601012000399E-2</v>
      </c>
      <c r="U34" s="7">
        <v>2.3436698690553499E-2</v>
      </c>
      <c r="V34" s="7">
        <v>0.120231518021573</v>
      </c>
      <c r="W34" s="9">
        <v>2.2000000000000002</v>
      </c>
      <c r="X34" s="78"/>
      <c r="Y34" s="72"/>
      <c r="Z34" s="72"/>
    </row>
    <row r="35" spans="1:26">
      <c r="A35" s="141"/>
      <c r="B35" s="142"/>
      <c r="C35" s="132" t="s">
        <v>58</v>
      </c>
      <c r="D35" s="133"/>
      <c r="E35" s="134"/>
      <c r="F35" s="82" t="s">
        <v>0</v>
      </c>
      <c r="G35" s="82"/>
      <c r="H35" s="82"/>
      <c r="I35" s="82"/>
      <c r="J35" s="82"/>
      <c r="K35" s="17">
        <v>197100</v>
      </c>
      <c r="L35" s="17">
        <v>169908</v>
      </c>
      <c r="M35" s="18">
        <v>0.86203957382039598</v>
      </c>
      <c r="N35" s="19">
        <v>38304</v>
      </c>
      <c r="O35" s="17">
        <v>23628</v>
      </c>
      <c r="P35" s="18">
        <v>0.139063493184547</v>
      </c>
      <c r="Q35" s="19">
        <v>4203</v>
      </c>
      <c r="R35" s="17">
        <v>2974</v>
      </c>
      <c r="S35" s="18">
        <v>0.12586761469443</v>
      </c>
      <c r="T35" s="18">
        <v>1.7503590178214099E-2</v>
      </c>
      <c r="U35" s="18">
        <v>2.4736916448901799E-2</v>
      </c>
      <c r="V35" s="18">
        <v>0.10972744360902301</v>
      </c>
      <c r="W35" s="82" t="s">
        <v>0</v>
      </c>
      <c r="X35" s="82" t="s">
        <v>0</v>
      </c>
      <c r="Y35" s="72"/>
      <c r="Z35" s="72"/>
    </row>
    <row r="36" spans="1:26">
      <c r="A36" s="142"/>
      <c r="B36" s="135" t="s">
        <v>124</v>
      </c>
      <c r="C36" s="133"/>
      <c r="D36" s="133"/>
      <c r="E36" s="134"/>
      <c r="F36" s="83" t="s">
        <v>0</v>
      </c>
      <c r="G36" s="83"/>
      <c r="H36" s="83"/>
      <c r="I36" s="83"/>
      <c r="J36" s="83"/>
      <c r="K36" s="21">
        <v>197100</v>
      </c>
      <c r="L36" s="21">
        <v>169908</v>
      </c>
      <c r="M36" s="22">
        <v>0.86203957382039598</v>
      </c>
      <c r="N36" s="23">
        <v>38304</v>
      </c>
      <c r="O36" s="21">
        <v>23628</v>
      </c>
      <c r="P36" s="22">
        <v>0.139063493184547</v>
      </c>
      <c r="Q36" s="23">
        <v>4203</v>
      </c>
      <c r="R36" s="21">
        <v>2974</v>
      </c>
      <c r="S36" s="22">
        <v>0.12586761469443</v>
      </c>
      <c r="T36" s="22">
        <v>1.7503590178214099E-2</v>
      </c>
      <c r="U36" s="22">
        <v>2.4736916448901799E-2</v>
      </c>
      <c r="V36" s="22">
        <v>0.10972744360902301</v>
      </c>
      <c r="W36" s="83" t="s">
        <v>0</v>
      </c>
      <c r="X36" s="83" t="s">
        <v>0</v>
      </c>
      <c r="Y36" s="72"/>
      <c r="Z36" s="72"/>
    </row>
    <row r="37" spans="1:26">
      <c r="A37" s="136" t="s">
        <v>60</v>
      </c>
      <c r="B37" s="133"/>
      <c r="C37" s="133"/>
      <c r="D37" s="133"/>
      <c r="E37" s="134"/>
      <c r="F37" s="84" t="s">
        <v>0</v>
      </c>
      <c r="G37" s="84"/>
      <c r="H37" s="84"/>
      <c r="I37" s="84"/>
      <c r="J37" s="84"/>
      <c r="K37" s="25">
        <v>197100</v>
      </c>
      <c r="L37" s="25">
        <v>169908</v>
      </c>
      <c r="M37" s="26">
        <v>0.86203957382039598</v>
      </c>
      <c r="N37" s="27">
        <v>38304</v>
      </c>
      <c r="O37" s="25">
        <v>23628</v>
      </c>
      <c r="P37" s="26">
        <v>0.139063493184547</v>
      </c>
      <c r="Q37" s="27">
        <v>4203</v>
      </c>
      <c r="R37" s="25">
        <v>2974</v>
      </c>
      <c r="S37" s="26">
        <v>0.12586761469443</v>
      </c>
      <c r="T37" s="26">
        <v>1.7503590178214099E-2</v>
      </c>
      <c r="U37" s="26">
        <v>2.4736916448901799E-2</v>
      </c>
      <c r="V37" s="26">
        <v>0.10972744360902301</v>
      </c>
      <c r="W37" s="84" t="s">
        <v>0</v>
      </c>
      <c r="X37" s="84" t="s">
        <v>0</v>
      </c>
      <c r="Y37" s="72"/>
      <c r="Z37" s="72"/>
    </row>
    <row r="38" spans="1:26">
      <c r="A38" s="137" t="s">
        <v>114</v>
      </c>
      <c r="B38" s="133"/>
      <c r="C38" s="133"/>
      <c r="D38" s="133"/>
      <c r="E38" s="134"/>
      <c r="F38" s="85" t="s">
        <v>0</v>
      </c>
      <c r="G38" s="85"/>
      <c r="H38" s="85"/>
      <c r="I38" s="85"/>
      <c r="J38" s="85"/>
      <c r="K38" s="29">
        <v>197100</v>
      </c>
      <c r="L38" s="29">
        <v>169908</v>
      </c>
      <c r="M38" s="30">
        <v>0.86203957382039598</v>
      </c>
      <c r="N38" s="31">
        <v>38304</v>
      </c>
      <c r="O38" s="29">
        <v>23628</v>
      </c>
      <c r="P38" s="30">
        <v>0.139063493184547</v>
      </c>
      <c r="Q38" s="31">
        <v>4203</v>
      </c>
      <c r="R38" s="29">
        <v>2974</v>
      </c>
      <c r="S38" s="30">
        <v>0.12586761469443</v>
      </c>
      <c r="T38" s="30">
        <v>1.7503590178214099E-2</v>
      </c>
      <c r="U38" s="30">
        <v>2.4736916448901799E-2</v>
      </c>
      <c r="V38" s="30">
        <v>0.10972744360902301</v>
      </c>
      <c r="W38" s="85" t="s">
        <v>0</v>
      </c>
      <c r="X38" s="85" t="s">
        <v>0</v>
      </c>
      <c r="Y38" s="72"/>
      <c r="Z38" s="72"/>
    </row>
    <row r="39" spans="1:26" ht="0" hidden="1" customHeight="1"/>
  </sheetData>
  <autoFilter ref="A3:X3" xr:uid="{A20A3008-135E-43B0-B0E1-58A30BB9E620}">
    <filterColumn colId="3" showButton="0"/>
  </autoFilter>
  <mergeCells count="38">
    <mergeCell ref="D32:E32"/>
    <mergeCell ref="D33:E33"/>
    <mergeCell ref="D34:E34"/>
    <mergeCell ref="D27:E27"/>
    <mergeCell ref="D28:E28"/>
    <mergeCell ref="D29:E29"/>
    <mergeCell ref="D30:E30"/>
    <mergeCell ref="D31:E31"/>
    <mergeCell ref="D20:E20"/>
    <mergeCell ref="D21:E21"/>
    <mergeCell ref="D24:E24"/>
    <mergeCell ref="D25:E25"/>
    <mergeCell ref="D26:E26"/>
    <mergeCell ref="D14:E14"/>
    <mergeCell ref="D15:E15"/>
    <mergeCell ref="D16:E16"/>
    <mergeCell ref="D8:E8"/>
    <mergeCell ref="D9:E9"/>
    <mergeCell ref="D10:E10"/>
    <mergeCell ref="D11:E11"/>
    <mergeCell ref="D13:E13"/>
    <mergeCell ref="D12:E12"/>
    <mergeCell ref="C35:E35"/>
    <mergeCell ref="B36:E36"/>
    <mergeCell ref="A37:E37"/>
    <mergeCell ref="A38:E38"/>
    <mergeCell ref="A2:E2"/>
    <mergeCell ref="D3:E3"/>
    <mergeCell ref="A4:A36"/>
    <mergeCell ref="B4:B35"/>
    <mergeCell ref="C4:C23"/>
    <mergeCell ref="D4:E4"/>
    <mergeCell ref="D17:D18"/>
    <mergeCell ref="D19:E19"/>
    <mergeCell ref="D23:E23"/>
    <mergeCell ref="D5:E5"/>
    <mergeCell ref="D6:E6"/>
    <mergeCell ref="D7:E7"/>
  </mergeCells>
  <hyperlinks>
    <hyperlink ref="D4" r:id="rId1" xr:uid="{869E3264-31BA-4139-8101-8B66B1092DED}"/>
    <hyperlink ref="E17" r:id="rId2" xr:uid="{34357BCD-3E42-4FFC-9C1A-DAC467E6EB4F}"/>
    <hyperlink ref="E18" r:id="rId3" xr:uid="{CE10F500-F672-4F91-A0BC-C26EAAF5D80D}"/>
    <hyperlink ref="D19" r:id="rId4" xr:uid="{474A57E1-9CD8-4B7B-9343-CBFDE051BEC8}"/>
    <hyperlink ref="D23" r:id="rId5" xr:uid="{E04975F4-D679-4A71-B5A2-980008CB73C2}"/>
    <hyperlink ref="D5" r:id="rId6" xr:uid="{741B5C65-FC73-4D6E-8608-64C9DF3B8817}"/>
    <hyperlink ref="D6" r:id="rId7" xr:uid="{90E03614-B2CA-46E4-BD58-6382FFFEF713}"/>
    <hyperlink ref="D7" r:id="rId8" xr:uid="{F0AD8D08-954F-4483-B3D7-DB009BE9FB66}"/>
    <hyperlink ref="D8" r:id="rId9" xr:uid="{9E9B5289-2E5D-4AFA-A474-9E6FD2046211}"/>
    <hyperlink ref="D9" r:id="rId10" xr:uid="{E3D84F90-854C-4C33-94FA-33CEEC3404AF}"/>
    <hyperlink ref="D10" r:id="rId11" xr:uid="{7A5F7E6A-1001-473A-8E31-6778AB3F58D3}"/>
    <hyperlink ref="D11" r:id="rId12" xr:uid="{860E172D-84DB-474E-A9C7-053A680FB935}"/>
    <hyperlink ref="D13" r:id="rId13" xr:uid="{E977AF6F-5E4F-491F-95DC-2057089EB367}"/>
    <hyperlink ref="D14" r:id="rId14" xr:uid="{BFD237F2-5C15-4B5C-A095-12F8EAF50C13}"/>
    <hyperlink ref="D15" r:id="rId15" xr:uid="{23F585F8-4474-4CED-B30F-7C9C108ACDC9}"/>
    <hyperlink ref="D16" r:id="rId16" xr:uid="{270E1244-E632-483D-8626-C8A6A5F3E9BC}"/>
    <hyperlink ref="D12" r:id="rId17" xr:uid="{4B55034B-818E-48EC-AE63-1604B8389071}"/>
    <hyperlink ref="D20" r:id="rId18" xr:uid="{622987A4-DB40-4F26-8DD5-9D7C862102CD}"/>
    <hyperlink ref="D21" r:id="rId19" xr:uid="{CE81A2E4-66C8-4B47-A260-C86047560FE6}"/>
    <hyperlink ref="D24" r:id="rId20" xr:uid="{DE44A43D-D34A-4A72-A264-047729C60B2D}"/>
    <hyperlink ref="D25" r:id="rId21" xr:uid="{D4258378-4A76-40FA-9B1E-DE9233C3CD4E}"/>
    <hyperlink ref="D26" r:id="rId22" xr:uid="{731F0434-0E29-46E4-9C3C-442B3298FD38}"/>
    <hyperlink ref="D27" r:id="rId23" xr:uid="{871961FA-2629-40CB-B16C-0839002F580A}"/>
    <hyperlink ref="D28" r:id="rId24" xr:uid="{D81F36EC-13E0-415F-83B5-DF66B3EAF4CD}"/>
    <hyperlink ref="D29" r:id="rId25" xr:uid="{3CD1D9DA-BBBE-4D50-BB6C-F3C77A9E9C63}"/>
    <hyperlink ref="D30" r:id="rId26" xr:uid="{CD88B2FB-7C3E-4447-BB81-0FA164675CB1}"/>
    <hyperlink ref="D31" r:id="rId27" xr:uid="{1B6A357E-DFBC-4D96-8395-E87C08BE912F}"/>
    <hyperlink ref="D32" r:id="rId28" xr:uid="{D5C510FC-0934-42E4-82B1-D2DE09A5E383}"/>
    <hyperlink ref="D33" r:id="rId29" xr:uid="{10D4DE14-121D-487D-BFDD-51568C6916D6}"/>
    <hyperlink ref="D34" r:id="rId30" xr:uid="{45C57D70-A3A2-4CF9-9424-CE01A216CDD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FFFD-A9A7-4C9F-AA1D-AB3D1B94AEFE}">
  <dimension ref="A1:Y50"/>
  <sheetViews>
    <sheetView topLeftCell="E28" workbookViewId="0">
      <selection activeCell="C3" sqref="C3:W3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4.33203125" style="73" customWidth="1"/>
    <col min="5" max="7" width="9.5546875" style="73" customWidth="1"/>
    <col min="8" max="8" width="11.33203125" style="73" customWidth="1"/>
    <col min="9" max="9" width="9.5546875" style="73" customWidth="1"/>
    <col min="10" max="11" width="8.88671875" style="73"/>
    <col min="12" max="12" width="9.21875" style="73" customWidth="1"/>
    <col min="13" max="15" width="8.88671875" style="73"/>
    <col min="16" max="17" width="8.21875" style="73" customWidth="1"/>
    <col min="18" max="18" width="6.88671875" style="73" customWidth="1"/>
    <col min="19" max="20" width="8.21875" style="73" customWidth="1"/>
    <col min="21" max="22" width="6.88671875" style="73" customWidth="1"/>
    <col min="23" max="23" width="37.5546875" style="73" customWidth="1"/>
    <col min="24" max="24" width="5.88671875" style="73" customWidth="1"/>
    <col min="25" max="25" width="255" style="73" customWidth="1"/>
    <col min="26" max="16384" width="8.88671875" style="73"/>
  </cols>
  <sheetData>
    <row r="1" spans="1:25" ht="1.05" customHeight="1">
      <c r="A1" s="72" t="s">
        <v>177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37" customFormat="1" ht="42.9" customHeight="1">
      <c r="A2" s="111" t="s">
        <v>183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5" ht="31.8">
      <c r="A3" s="102" t="s">
        <v>1</v>
      </c>
      <c r="B3" s="75" t="s">
        <v>2</v>
      </c>
      <c r="C3" s="102" t="s">
        <v>3</v>
      </c>
      <c r="D3" s="102" t="s">
        <v>4</v>
      </c>
      <c r="E3" s="75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 t="s">
        <v>14</v>
      </c>
      <c r="S3" s="75" t="s">
        <v>15</v>
      </c>
      <c r="T3" s="75" t="s">
        <v>16</v>
      </c>
      <c r="U3" s="75" t="s">
        <v>17</v>
      </c>
      <c r="V3" s="75" t="s">
        <v>18</v>
      </c>
      <c r="W3" s="75" t="s">
        <v>19</v>
      </c>
      <c r="X3" s="72"/>
      <c r="Y3" s="72"/>
    </row>
    <row r="4" spans="1:25">
      <c r="A4" s="139" t="s">
        <v>20</v>
      </c>
      <c r="B4" s="118">
        <v>44409</v>
      </c>
      <c r="C4" s="139" t="s">
        <v>21</v>
      </c>
      <c r="D4" s="104" t="s">
        <v>167</v>
      </c>
      <c r="E4" s="5">
        <v>44413.062715775501</v>
      </c>
      <c r="F4" s="5"/>
      <c r="G4" s="5"/>
      <c r="H4" s="5"/>
      <c r="I4" s="5"/>
      <c r="J4" s="6">
        <v>27012</v>
      </c>
      <c r="K4" s="6">
        <v>26841</v>
      </c>
      <c r="L4" s="7">
        <v>0.99366948023100798</v>
      </c>
      <c r="M4" s="8">
        <v>9483</v>
      </c>
      <c r="N4" s="6">
        <v>6264</v>
      </c>
      <c r="O4" s="7">
        <v>0.233374315412988</v>
      </c>
      <c r="P4" s="8">
        <v>235</v>
      </c>
      <c r="Q4" s="6">
        <v>180</v>
      </c>
      <c r="R4" s="7">
        <v>2.8735632183908E-2</v>
      </c>
      <c r="S4" s="7">
        <v>6.7061584888789497E-3</v>
      </c>
      <c r="T4" s="7">
        <v>8.7552624715919701E-3</v>
      </c>
      <c r="U4" s="7">
        <v>2.4781187387957399E-2</v>
      </c>
      <c r="V4" s="9">
        <v>0.6</v>
      </c>
      <c r="W4" s="78" t="s">
        <v>168</v>
      </c>
      <c r="X4" s="72"/>
      <c r="Y4" s="72"/>
    </row>
    <row r="5" spans="1:25">
      <c r="A5" s="140"/>
      <c r="B5" s="130"/>
      <c r="C5" s="140"/>
      <c r="D5" s="104" t="s">
        <v>167</v>
      </c>
      <c r="E5" s="5">
        <v>44413.062715775501</v>
      </c>
      <c r="F5" s="39" t="s">
        <v>184</v>
      </c>
      <c r="G5" s="40">
        <f>91+95</f>
        <v>186</v>
      </c>
      <c r="H5" s="41">
        <f>G5/P4</f>
        <v>0.79148936170212769</v>
      </c>
      <c r="I5" s="41">
        <f>+G5/K$4</f>
        <v>6.9296971051749185E-3</v>
      </c>
      <c r="J5" s="6">
        <v>27012</v>
      </c>
      <c r="K5" s="6">
        <v>26841</v>
      </c>
      <c r="L5" s="7">
        <v>0.99366948023100798</v>
      </c>
      <c r="M5" s="8">
        <v>9483</v>
      </c>
      <c r="N5" s="6">
        <v>6264</v>
      </c>
      <c r="O5" s="7">
        <v>0.233374315412988</v>
      </c>
      <c r="P5" s="8">
        <v>235</v>
      </c>
      <c r="Q5" s="6">
        <v>180</v>
      </c>
      <c r="R5" s="7">
        <v>2.8735632183908E-2</v>
      </c>
      <c r="S5" s="7">
        <v>6.7061584888789497E-3</v>
      </c>
      <c r="T5" s="7">
        <v>8.7552624715919701E-3</v>
      </c>
      <c r="U5" s="7">
        <v>2.4781187387957399E-2</v>
      </c>
      <c r="V5" s="9">
        <v>0.6</v>
      </c>
      <c r="W5" s="78"/>
      <c r="X5" s="72"/>
      <c r="Y5" s="72"/>
    </row>
    <row r="6" spans="1:25">
      <c r="A6" s="140"/>
      <c r="B6" s="130"/>
      <c r="C6" s="140"/>
      <c r="D6" s="104"/>
      <c r="E6" s="5"/>
      <c r="F6" s="5"/>
      <c r="G6" s="5"/>
      <c r="H6" s="5"/>
      <c r="I6" s="5"/>
      <c r="J6" s="6"/>
      <c r="K6" s="6"/>
      <c r="L6" s="7"/>
      <c r="M6" s="8"/>
      <c r="N6" s="6"/>
      <c r="O6" s="7"/>
      <c r="P6" s="8"/>
      <c r="Q6" s="6"/>
      <c r="R6" s="7"/>
      <c r="S6" s="7"/>
      <c r="T6" s="7"/>
      <c r="U6" s="7"/>
      <c r="V6" s="9"/>
      <c r="W6" s="78"/>
      <c r="X6" s="72"/>
      <c r="Y6" s="72"/>
    </row>
    <row r="7" spans="1:25" ht="20.399999999999999">
      <c r="A7" s="141"/>
      <c r="B7" s="141"/>
      <c r="C7" s="141"/>
      <c r="D7" s="104" t="s">
        <v>169</v>
      </c>
      <c r="E7" s="5">
        <v>44417.500210069396</v>
      </c>
      <c r="F7" s="5"/>
      <c r="G7" s="5"/>
      <c r="H7" s="5"/>
      <c r="I7" s="5"/>
      <c r="J7" s="6">
        <v>59487</v>
      </c>
      <c r="K7" s="6">
        <v>57253</v>
      </c>
      <c r="L7" s="7">
        <v>0.96244557634441097</v>
      </c>
      <c r="M7" s="8">
        <v>15153</v>
      </c>
      <c r="N7" s="6">
        <v>8343</v>
      </c>
      <c r="O7" s="7">
        <v>0.14572162157441501</v>
      </c>
      <c r="P7" s="8">
        <v>2059</v>
      </c>
      <c r="Q7" s="6">
        <v>1473</v>
      </c>
      <c r="R7" s="7">
        <v>0.176555195972672</v>
      </c>
      <c r="S7" s="7">
        <v>2.5727909454526399E-2</v>
      </c>
      <c r="T7" s="7">
        <v>3.5963180968682902E-2</v>
      </c>
      <c r="U7" s="7">
        <v>0.13588068369299799</v>
      </c>
      <c r="V7" s="9">
        <v>2.2000000000000002</v>
      </c>
      <c r="W7" s="78" t="s">
        <v>170</v>
      </c>
      <c r="X7" s="72"/>
      <c r="Y7" s="72"/>
    </row>
    <row r="8" spans="1:25">
      <c r="A8" s="141"/>
      <c r="B8" s="141"/>
      <c r="C8" s="141"/>
      <c r="D8" s="104" t="s">
        <v>169</v>
      </c>
      <c r="E8" s="5">
        <v>44417.500210069396</v>
      </c>
      <c r="F8" s="39" t="s">
        <v>185</v>
      </c>
      <c r="G8" s="40">
        <v>15</v>
      </c>
      <c r="H8" s="41">
        <f t="shared" ref="H8" si="0">G8/P7</f>
        <v>7.2850898494414762E-3</v>
      </c>
      <c r="I8" s="41">
        <f>+G8/K$7</f>
        <v>2.6199500462857839E-4</v>
      </c>
      <c r="J8" s="6">
        <v>59487</v>
      </c>
      <c r="K8" s="6">
        <v>57253</v>
      </c>
      <c r="L8" s="7">
        <v>0.96244557634441097</v>
      </c>
      <c r="M8" s="8">
        <v>15153</v>
      </c>
      <c r="N8" s="6">
        <v>8343</v>
      </c>
      <c r="O8" s="7">
        <v>0.14572162157441501</v>
      </c>
      <c r="P8" s="8">
        <v>2059</v>
      </c>
      <c r="Q8" s="6">
        <v>1473</v>
      </c>
      <c r="R8" s="7">
        <v>0.176555195972672</v>
      </c>
      <c r="S8" s="7">
        <v>2.5727909454526399E-2</v>
      </c>
      <c r="T8" s="7">
        <v>3.5963180968682902E-2</v>
      </c>
      <c r="U8" s="7">
        <v>0.13588068369299799</v>
      </c>
      <c r="V8" s="9">
        <v>2.2000000000000002</v>
      </c>
      <c r="W8" s="78"/>
      <c r="X8" s="72"/>
      <c r="Y8" s="72"/>
    </row>
    <row r="9" spans="1:25">
      <c r="A9" s="141"/>
      <c r="B9" s="141"/>
      <c r="C9" s="141"/>
      <c r="D9" s="104" t="s">
        <v>169</v>
      </c>
      <c r="E9" s="5">
        <v>44417.500210069396</v>
      </c>
      <c r="F9" s="39" t="s">
        <v>127</v>
      </c>
      <c r="G9" s="40">
        <v>20</v>
      </c>
      <c r="H9" s="41">
        <f t="shared" ref="H9:H18" si="1">G9/P8</f>
        <v>9.7134531325886349E-3</v>
      </c>
      <c r="I9" s="41">
        <f t="shared" ref="I9:I18" si="2">+G9/K$7</f>
        <v>3.4932667283810458E-4</v>
      </c>
      <c r="J9" s="6">
        <v>59487</v>
      </c>
      <c r="K9" s="6">
        <v>57253</v>
      </c>
      <c r="L9" s="7">
        <v>0.96244557634441097</v>
      </c>
      <c r="M9" s="8">
        <v>15153</v>
      </c>
      <c r="N9" s="6">
        <v>8343</v>
      </c>
      <c r="O9" s="7">
        <v>0.14572162157441501</v>
      </c>
      <c r="P9" s="8">
        <v>2059</v>
      </c>
      <c r="Q9" s="6">
        <v>1473</v>
      </c>
      <c r="R9" s="7">
        <v>0.176555195972672</v>
      </c>
      <c r="S9" s="7">
        <v>2.5727909454526399E-2</v>
      </c>
      <c r="T9" s="7">
        <v>3.5963180968682902E-2</v>
      </c>
      <c r="U9" s="7">
        <v>0.13588068369299799</v>
      </c>
      <c r="V9" s="9">
        <v>2.2000000000000002</v>
      </c>
      <c r="W9" s="78"/>
      <c r="X9" s="72"/>
      <c r="Y9" s="72"/>
    </row>
    <row r="10" spans="1:25" ht="26.4">
      <c r="A10" s="141"/>
      <c r="B10" s="141"/>
      <c r="C10" s="141"/>
      <c r="D10" s="104" t="s">
        <v>169</v>
      </c>
      <c r="E10" s="5">
        <v>44417.500210069396</v>
      </c>
      <c r="F10" s="39" t="s">
        <v>128</v>
      </c>
      <c r="G10" s="40">
        <v>6</v>
      </c>
      <c r="H10" s="41">
        <f t="shared" si="1"/>
        <v>2.9140359397765905E-3</v>
      </c>
      <c r="I10" s="41">
        <f t="shared" si="2"/>
        <v>1.0479800185143137E-4</v>
      </c>
      <c r="J10" s="6">
        <v>59487</v>
      </c>
      <c r="K10" s="6">
        <v>57253</v>
      </c>
      <c r="L10" s="7">
        <v>0.96244557634441097</v>
      </c>
      <c r="M10" s="8">
        <v>15153</v>
      </c>
      <c r="N10" s="6">
        <v>8343</v>
      </c>
      <c r="O10" s="7">
        <v>0.14572162157441501</v>
      </c>
      <c r="P10" s="8">
        <v>2059</v>
      </c>
      <c r="Q10" s="6">
        <v>1473</v>
      </c>
      <c r="R10" s="7">
        <v>0.176555195972672</v>
      </c>
      <c r="S10" s="7">
        <v>2.5727909454526399E-2</v>
      </c>
      <c r="T10" s="7">
        <v>3.5963180968682902E-2</v>
      </c>
      <c r="U10" s="7">
        <v>0.13588068369299799</v>
      </c>
      <c r="V10" s="9">
        <v>2.2000000000000002</v>
      </c>
      <c r="W10" s="78"/>
      <c r="X10" s="72"/>
      <c r="Y10" s="72"/>
    </row>
    <row r="11" spans="1:25" ht="26.4">
      <c r="A11" s="141"/>
      <c r="B11" s="141"/>
      <c r="C11" s="141"/>
      <c r="D11" s="104" t="s">
        <v>169</v>
      </c>
      <c r="E11" s="5">
        <v>44417.500210069396</v>
      </c>
      <c r="F11" s="39" t="s">
        <v>104</v>
      </c>
      <c r="G11" s="40">
        <v>13</v>
      </c>
      <c r="H11" s="41">
        <f t="shared" si="1"/>
        <v>6.3137445361826127E-3</v>
      </c>
      <c r="I11" s="41">
        <f t="shared" si="2"/>
        <v>2.2706233734476797E-4</v>
      </c>
      <c r="J11" s="6">
        <v>59487</v>
      </c>
      <c r="K11" s="6">
        <v>57253</v>
      </c>
      <c r="L11" s="7">
        <v>0.96244557634441097</v>
      </c>
      <c r="M11" s="8">
        <v>15153</v>
      </c>
      <c r="N11" s="6">
        <v>8343</v>
      </c>
      <c r="O11" s="7">
        <v>0.14572162157441501</v>
      </c>
      <c r="P11" s="8">
        <v>2059</v>
      </c>
      <c r="Q11" s="6">
        <v>1473</v>
      </c>
      <c r="R11" s="7">
        <v>0.176555195972672</v>
      </c>
      <c r="S11" s="7">
        <v>2.5727909454526399E-2</v>
      </c>
      <c r="T11" s="7">
        <v>3.5963180968682902E-2</v>
      </c>
      <c r="U11" s="7">
        <v>0.13588068369299799</v>
      </c>
      <c r="V11" s="9">
        <v>2.2000000000000002</v>
      </c>
      <c r="W11" s="78"/>
      <c r="X11" s="72"/>
      <c r="Y11" s="72"/>
    </row>
    <row r="12" spans="1:25">
      <c r="A12" s="141"/>
      <c r="B12" s="141"/>
      <c r="C12" s="141"/>
      <c r="D12" s="104" t="s">
        <v>169</v>
      </c>
      <c r="E12" s="5">
        <v>44417.500210069396</v>
      </c>
      <c r="F12" s="39" t="s">
        <v>82</v>
      </c>
      <c r="G12" s="40">
        <v>2</v>
      </c>
      <c r="H12" s="41">
        <f t="shared" si="1"/>
        <v>9.7134531325886349E-4</v>
      </c>
      <c r="I12" s="41">
        <f t="shared" si="2"/>
        <v>3.4932667283810452E-5</v>
      </c>
      <c r="J12" s="6">
        <v>59487</v>
      </c>
      <c r="K12" s="6">
        <v>57253</v>
      </c>
      <c r="L12" s="7">
        <v>0.96244557634441097</v>
      </c>
      <c r="M12" s="8">
        <v>15153</v>
      </c>
      <c r="N12" s="6">
        <v>8343</v>
      </c>
      <c r="O12" s="7">
        <v>0.14572162157441501</v>
      </c>
      <c r="P12" s="8">
        <v>2059</v>
      </c>
      <c r="Q12" s="6">
        <v>1473</v>
      </c>
      <c r="R12" s="7">
        <v>0.176555195972672</v>
      </c>
      <c r="S12" s="7">
        <v>2.5727909454526399E-2</v>
      </c>
      <c r="T12" s="7">
        <v>3.5963180968682902E-2</v>
      </c>
      <c r="U12" s="7">
        <v>0.13588068369299799</v>
      </c>
      <c r="V12" s="9">
        <v>2.2000000000000002</v>
      </c>
      <c r="W12" s="78"/>
      <c r="X12" s="72"/>
      <c r="Y12" s="72"/>
    </row>
    <row r="13" spans="1:25">
      <c r="A13" s="141"/>
      <c r="B13" s="141"/>
      <c r="C13" s="141"/>
      <c r="D13" s="104" t="s">
        <v>169</v>
      </c>
      <c r="E13" s="5">
        <v>44417.500210069396</v>
      </c>
      <c r="F13" s="39" t="s">
        <v>130</v>
      </c>
      <c r="G13" s="40">
        <v>7</v>
      </c>
      <c r="H13" s="41">
        <f t="shared" si="1"/>
        <v>3.3997085964060222E-3</v>
      </c>
      <c r="I13" s="41">
        <f t="shared" si="2"/>
        <v>1.2226433549333658E-4</v>
      </c>
      <c r="J13" s="6">
        <v>59487</v>
      </c>
      <c r="K13" s="6">
        <v>57253</v>
      </c>
      <c r="L13" s="7">
        <v>0.96244557634441097</v>
      </c>
      <c r="M13" s="8">
        <v>15153</v>
      </c>
      <c r="N13" s="6">
        <v>8343</v>
      </c>
      <c r="O13" s="7">
        <v>0.14572162157441501</v>
      </c>
      <c r="P13" s="8">
        <v>2059</v>
      </c>
      <c r="Q13" s="6">
        <v>1473</v>
      </c>
      <c r="R13" s="7">
        <v>0.176555195972672</v>
      </c>
      <c r="S13" s="7">
        <v>2.5727909454526399E-2</v>
      </c>
      <c r="T13" s="7">
        <v>3.5963180968682902E-2</v>
      </c>
      <c r="U13" s="7">
        <v>0.13588068369299799</v>
      </c>
      <c r="V13" s="9">
        <v>2.2000000000000002</v>
      </c>
      <c r="W13" s="78"/>
      <c r="X13" s="72"/>
      <c r="Y13" s="72"/>
    </row>
    <row r="14" spans="1:25" ht="26.4">
      <c r="A14" s="141"/>
      <c r="B14" s="141"/>
      <c r="C14" s="141"/>
      <c r="D14" s="104" t="s">
        <v>169</v>
      </c>
      <c r="E14" s="5">
        <v>44417.500210069396</v>
      </c>
      <c r="F14" s="39" t="s">
        <v>104</v>
      </c>
      <c r="G14" s="40">
        <v>2</v>
      </c>
      <c r="H14" s="41">
        <f t="shared" si="1"/>
        <v>9.7134531325886349E-4</v>
      </c>
      <c r="I14" s="41">
        <f t="shared" si="2"/>
        <v>3.4932667283810452E-5</v>
      </c>
      <c r="J14" s="6">
        <v>59487</v>
      </c>
      <c r="K14" s="6">
        <v>57253</v>
      </c>
      <c r="L14" s="7">
        <v>0.96244557634441097</v>
      </c>
      <c r="M14" s="8">
        <v>15153</v>
      </c>
      <c r="N14" s="6">
        <v>8343</v>
      </c>
      <c r="O14" s="7">
        <v>0.14572162157441501</v>
      </c>
      <c r="P14" s="8">
        <v>2059</v>
      </c>
      <c r="Q14" s="6">
        <v>1473</v>
      </c>
      <c r="R14" s="7">
        <v>0.176555195972672</v>
      </c>
      <c r="S14" s="7">
        <v>2.5727909454526399E-2</v>
      </c>
      <c r="T14" s="7">
        <v>3.5963180968682902E-2</v>
      </c>
      <c r="U14" s="7">
        <v>0.13588068369299799</v>
      </c>
      <c r="V14" s="9">
        <v>2.2000000000000002</v>
      </c>
      <c r="W14" s="78"/>
      <c r="X14" s="72"/>
      <c r="Y14" s="72"/>
    </row>
    <row r="15" spans="1:25">
      <c r="A15" s="141"/>
      <c r="B15" s="141"/>
      <c r="C15" s="141"/>
      <c r="D15" s="104" t="s">
        <v>169</v>
      </c>
      <c r="E15" s="5">
        <v>44417.500210069396</v>
      </c>
      <c r="F15" s="39" t="s">
        <v>103</v>
      </c>
      <c r="G15" s="40">
        <v>9</v>
      </c>
      <c r="H15" s="41">
        <f t="shared" si="1"/>
        <v>4.3710539096648857E-3</v>
      </c>
      <c r="I15" s="41">
        <f t="shared" si="2"/>
        <v>1.5719700277714706E-4</v>
      </c>
      <c r="J15" s="6">
        <v>59487</v>
      </c>
      <c r="K15" s="6">
        <v>57253</v>
      </c>
      <c r="L15" s="7">
        <v>0.96244557634441097</v>
      </c>
      <c r="M15" s="8">
        <v>15153</v>
      </c>
      <c r="N15" s="6">
        <v>8343</v>
      </c>
      <c r="O15" s="7">
        <v>0.14572162157441501</v>
      </c>
      <c r="P15" s="8">
        <v>2059</v>
      </c>
      <c r="Q15" s="6">
        <v>1473</v>
      </c>
      <c r="R15" s="7">
        <v>0.176555195972672</v>
      </c>
      <c r="S15" s="7">
        <v>2.5727909454526399E-2</v>
      </c>
      <c r="T15" s="7">
        <v>3.5963180968682902E-2</v>
      </c>
      <c r="U15" s="7">
        <v>0.13588068369299799</v>
      </c>
      <c r="V15" s="9">
        <v>2.2000000000000002</v>
      </c>
      <c r="W15" s="78"/>
      <c r="X15" s="72"/>
      <c r="Y15" s="72"/>
    </row>
    <row r="16" spans="1:25">
      <c r="A16" s="141"/>
      <c r="B16" s="141"/>
      <c r="C16" s="141"/>
      <c r="D16" s="104" t="s">
        <v>169</v>
      </c>
      <c r="E16" s="5">
        <v>44417.500210069396</v>
      </c>
      <c r="F16" s="39" t="s">
        <v>96</v>
      </c>
      <c r="G16" s="40">
        <v>2</v>
      </c>
      <c r="H16" s="41">
        <f t="shared" si="1"/>
        <v>9.7134531325886349E-4</v>
      </c>
      <c r="I16" s="41">
        <f t="shared" si="2"/>
        <v>3.4932667283810452E-5</v>
      </c>
      <c r="J16" s="6">
        <v>59487</v>
      </c>
      <c r="K16" s="6">
        <v>57253</v>
      </c>
      <c r="L16" s="7">
        <v>0.96244557634441097</v>
      </c>
      <c r="M16" s="8">
        <v>15153</v>
      </c>
      <c r="N16" s="6">
        <v>8343</v>
      </c>
      <c r="O16" s="7">
        <v>0.14572162157441501</v>
      </c>
      <c r="P16" s="8">
        <v>2059</v>
      </c>
      <c r="Q16" s="6">
        <v>1473</v>
      </c>
      <c r="R16" s="7">
        <v>0.176555195972672</v>
      </c>
      <c r="S16" s="7">
        <v>2.5727909454526399E-2</v>
      </c>
      <c r="T16" s="7">
        <v>3.5963180968682902E-2</v>
      </c>
      <c r="U16" s="7">
        <v>0.13588068369299799</v>
      </c>
      <c r="V16" s="9">
        <v>2.2000000000000002</v>
      </c>
      <c r="W16" s="78"/>
      <c r="X16" s="72"/>
      <c r="Y16" s="72"/>
    </row>
    <row r="17" spans="1:25">
      <c r="A17" s="141"/>
      <c r="B17" s="141"/>
      <c r="C17" s="141"/>
      <c r="D17" s="104" t="s">
        <v>169</v>
      </c>
      <c r="E17" s="5">
        <v>44417.500210069396</v>
      </c>
      <c r="F17" s="39" t="s">
        <v>94</v>
      </c>
      <c r="G17" s="40">
        <v>6</v>
      </c>
      <c r="H17" s="41">
        <f t="shared" si="1"/>
        <v>2.9140359397765905E-3</v>
      </c>
      <c r="I17" s="41">
        <f t="shared" si="2"/>
        <v>1.0479800185143137E-4</v>
      </c>
      <c r="J17" s="6">
        <v>59487</v>
      </c>
      <c r="K17" s="6">
        <v>57253</v>
      </c>
      <c r="L17" s="7">
        <v>0.96244557634441097</v>
      </c>
      <c r="M17" s="8">
        <v>15153</v>
      </c>
      <c r="N17" s="6">
        <v>8343</v>
      </c>
      <c r="O17" s="7">
        <v>0.14572162157441501</v>
      </c>
      <c r="P17" s="8">
        <v>2059</v>
      </c>
      <c r="Q17" s="6">
        <v>1473</v>
      </c>
      <c r="R17" s="7">
        <v>0.176555195972672</v>
      </c>
      <c r="S17" s="7">
        <v>2.5727909454526399E-2</v>
      </c>
      <c r="T17" s="7">
        <v>3.5963180968682902E-2</v>
      </c>
      <c r="U17" s="7">
        <v>0.13588068369299799</v>
      </c>
      <c r="V17" s="9">
        <v>2.2000000000000002</v>
      </c>
      <c r="W17" s="78"/>
      <c r="X17" s="72"/>
      <c r="Y17" s="72"/>
    </row>
    <row r="18" spans="1:25">
      <c r="A18" s="141"/>
      <c r="B18" s="141"/>
      <c r="C18" s="141"/>
      <c r="D18" s="104" t="s">
        <v>169</v>
      </c>
      <c r="E18" s="5">
        <v>44417.500210069396</v>
      </c>
      <c r="F18" s="39" t="s">
        <v>131</v>
      </c>
      <c r="G18" s="40">
        <v>3</v>
      </c>
      <c r="H18" s="41">
        <f t="shared" si="1"/>
        <v>1.4570179698882952E-3</v>
      </c>
      <c r="I18" s="41">
        <f t="shared" si="2"/>
        <v>5.2399000925715685E-5</v>
      </c>
      <c r="J18" s="6">
        <v>59487</v>
      </c>
      <c r="K18" s="6">
        <v>57253</v>
      </c>
      <c r="L18" s="7">
        <v>0.96244557634441097</v>
      </c>
      <c r="M18" s="8">
        <v>15153</v>
      </c>
      <c r="N18" s="6">
        <v>8343</v>
      </c>
      <c r="O18" s="7">
        <v>0.14572162157441501</v>
      </c>
      <c r="P18" s="8">
        <v>2059</v>
      </c>
      <c r="Q18" s="6">
        <v>1473</v>
      </c>
      <c r="R18" s="7">
        <v>0.176555195972672</v>
      </c>
      <c r="S18" s="7">
        <v>2.5727909454526399E-2</v>
      </c>
      <c r="T18" s="7">
        <v>3.5963180968682902E-2</v>
      </c>
      <c r="U18" s="7">
        <v>0.13588068369299799</v>
      </c>
      <c r="V18" s="9">
        <v>2.2000000000000002</v>
      </c>
      <c r="W18" s="78"/>
      <c r="X18" s="72"/>
      <c r="Y18" s="72"/>
    </row>
    <row r="19" spans="1:25">
      <c r="A19" s="141"/>
      <c r="B19" s="141"/>
      <c r="C19" s="141"/>
      <c r="D19" s="104"/>
      <c r="E19" s="5"/>
      <c r="F19" s="5"/>
      <c r="G19" s="5"/>
      <c r="H19" s="5"/>
      <c r="I19" s="5"/>
      <c r="J19" s="6"/>
      <c r="K19" s="6"/>
      <c r="L19" s="7"/>
      <c r="M19" s="8"/>
      <c r="N19" s="6"/>
      <c r="O19" s="7"/>
      <c r="P19" s="8"/>
      <c r="Q19" s="6"/>
      <c r="R19" s="7"/>
      <c r="S19" s="7"/>
      <c r="T19" s="7"/>
      <c r="U19" s="7"/>
      <c r="V19" s="9"/>
      <c r="W19" s="78"/>
      <c r="X19" s="72"/>
      <c r="Y19" s="72"/>
    </row>
    <row r="20" spans="1:25" ht="20.399999999999999">
      <c r="A20" s="141"/>
      <c r="B20" s="141"/>
      <c r="C20" s="141"/>
      <c r="D20" s="104" t="s">
        <v>171</v>
      </c>
      <c r="E20" s="5">
        <v>44420.417067743103</v>
      </c>
      <c r="F20" s="5"/>
      <c r="G20" s="5"/>
      <c r="H20" s="5"/>
      <c r="I20" s="5"/>
      <c r="J20" s="6">
        <v>59388</v>
      </c>
      <c r="K20" s="6">
        <v>57569</v>
      </c>
      <c r="L20" s="7">
        <v>0.96937091668350495</v>
      </c>
      <c r="M20" s="8">
        <v>12406</v>
      </c>
      <c r="N20" s="6">
        <v>7874</v>
      </c>
      <c r="O20" s="7">
        <v>0.136775000434262</v>
      </c>
      <c r="P20" s="8">
        <v>444</v>
      </c>
      <c r="Q20" s="6">
        <v>342</v>
      </c>
      <c r="R20" s="7">
        <v>4.3434086868173703E-2</v>
      </c>
      <c r="S20" s="7">
        <v>5.9406972502562098E-3</v>
      </c>
      <c r="T20" s="7">
        <v>7.7124841494554397E-3</v>
      </c>
      <c r="U20" s="7">
        <v>3.5789134289859699E-2</v>
      </c>
      <c r="V20" s="9">
        <v>1.2</v>
      </c>
      <c r="W20" s="78" t="s">
        <v>139</v>
      </c>
      <c r="X20" s="72"/>
      <c r="Y20" s="72"/>
    </row>
    <row r="21" spans="1:25">
      <c r="A21" s="141"/>
      <c r="B21" s="141"/>
      <c r="C21" s="141"/>
      <c r="D21" s="104" t="s">
        <v>171</v>
      </c>
      <c r="E21" s="5">
        <v>44420.417067743103</v>
      </c>
      <c r="F21" s="39" t="s">
        <v>67</v>
      </c>
      <c r="G21" s="40">
        <v>43</v>
      </c>
      <c r="H21" s="41">
        <f t="shared" ref="H21" si="3">G21/P20</f>
        <v>9.6846846846846843E-2</v>
      </c>
      <c r="I21" s="41">
        <f>+G21/K$20</f>
        <v>7.4692977123104454E-4</v>
      </c>
      <c r="J21" s="6">
        <v>59388</v>
      </c>
      <c r="K21" s="6">
        <v>57569</v>
      </c>
      <c r="L21" s="7">
        <v>0.96937091668350495</v>
      </c>
      <c r="M21" s="8">
        <v>12406</v>
      </c>
      <c r="N21" s="6">
        <v>7874</v>
      </c>
      <c r="O21" s="7">
        <v>0.136775000434262</v>
      </c>
      <c r="P21" s="8">
        <v>444</v>
      </c>
      <c r="Q21" s="6">
        <v>342</v>
      </c>
      <c r="R21" s="7">
        <v>4.3434086868173703E-2</v>
      </c>
      <c r="S21" s="7">
        <v>5.9406972502562098E-3</v>
      </c>
      <c r="T21" s="7">
        <v>7.7124841494554397E-3</v>
      </c>
      <c r="U21" s="7">
        <v>3.5789134289859699E-2</v>
      </c>
      <c r="V21" s="9">
        <v>1.2</v>
      </c>
      <c r="W21" s="78"/>
      <c r="X21" s="72"/>
      <c r="Y21" s="72"/>
    </row>
    <row r="22" spans="1:25">
      <c r="A22" s="141"/>
      <c r="B22" s="141"/>
      <c r="C22" s="141"/>
      <c r="D22" s="104" t="s">
        <v>171</v>
      </c>
      <c r="E22" s="5">
        <v>44420.417067743103</v>
      </c>
      <c r="F22" s="39" t="s">
        <v>146</v>
      </c>
      <c r="G22" s="40">
        <v>69</v>
      </c>
      <c r="H22" s="41">
        <f t="shared" ref="H22:H32" si="4">G22/P21</f>
        <v>0.1554054054054054</v>
      </c>
      <c r="I22" s="41">
        <f t="shared" ref="I22:I32" si="5">+G22/K$20</f>
        <v>1.1985617259288853E-3</v>
      </c>
      <c r="J22" s="6">
        <v>59388</v>
      </c>
      <c r="K22" s="6">
        <v>57569</v>
      </c>
      <c r="L22" s="7">
        <v>0.96937091668350495</v>
      </c>
      <c r="M22" s="8">
        <v>12406</v>
      </c>
      <c r="N22" s="6">
        <v>7874</v>
      </c>
      <c r="O22" s="7">
        <v>0.136775000434262</v>
      </c>
      <c r="P22" s="8">
        <v>444</v>
      </c>
      <c r="Q22" s="6">
        <v>342</v>
      </c>
      <c r="R22" s="7">
        <v>4.3434086868173703E-2</v>
      </c>
      <c r="S22" s="7">
        <v>5.9406972502562098E-3</v>
      </c>
      <c r="T22" s="7">
        <v>7.7124841494554397E-3</v>
      </c>
      <c r="U22" s="7">
        <v>3.5789134289859699E-2</v>
      </c>
      <c r="V22" s="9">
        <v>1.2</v>
      </c>
      <c r="W22" s="78"/>
      <c r="X22" s="72"/>
      <c r="Y22" s="72"/>
    </row>
    <row r="23" spans="1:25">
      <c r="A23" s="141"/>
      <c r="B23" s="141"/>
      <c r="C23" s="141"/>
      <c r="D23" s="104" t="s">
        <v>171</v>
      </c>
      <c r="E23" s="5">
        <v>44420.417067743103</v>
      </c>
      <c r="F23" s="39" t="s">
        <v>68</v>
      </c>
      <c r="G23" s="40">
        <v>5</v>
      </c>
      <c r="H23" s="41">
        <f t="shared" si="4"/>
        <v>1.1261261261261261E-2</v>
      </c>
      <c r="I23" s="41">
        <f t="shared" si="5"/>
        <v>8.6852298980354012E-5</v>
      </c>
      <c r="J23" s="6">
        <v>59388</v>
      </c>
      <c r="K23" s="6">
        <v>57569</v>
      </c>
      <c r="L23" s="7">
        <v>0.96937091668350495</v>
      </c>
      <c r="M23" s="8">
        <v>12406</v>
      </c>
      <c r="N23" s="6">
        <v>7874</v>
      </c>
      <c r="O23" s="7">
        <v>0.136775000434262</v>
      </c>
      <c r="P23" s="8">
        <v>444</v>
      </c>
      <c r="Q23" s="6">
        <v>342</v>
      </c>
      <c r="R23" s="7">
        <v>4.3434086868173703E-2</v>
      </c>
      <c r="S23" s="7">
        <v>5.9406972502562098E-3</v>
      </c>
      <c r="T23" s="7">
        <v>7.7124841494554397E-3</v>
      </c>
      <c r="U23" s="7">
        <v>3.5789134289859699E-2</v>
      </c>
      <c r="V23" s="9">
        <v>1.2</v>
      </c>
      <c r="W23" s="78"/>
      <c r="X23" s="72"/>
      <c r="Y23" s="72"/>
    </row>
    <row r="24" spans="1:25" ht="26.4">
      <c r="A24" s="141"/>
      <c r="B24" s="141"/>
      <c r="C24" s="141"/>
      <c r="D24" s="104" t="s">
        <v>171</v>
      </c>
      <c r="E24" s="5">
        <v>44420.417067743103</v>
      </c>
      <c r="F24" s="39" t="s">
        <v>147</v>
      </c>
      <c r="G24" s="40">
        <v>99</v>
      </c>
      <c r="H24" s="41">
        <f t="shared" si="4"/>
        <v>0.22297297297297297</v>
      </c>
      <c r="I24" s="41">
        <f t="shared" si="5"/>
        <v>1.7196755198110095E-3</v>
      </c>
      <c r="J24" s="6">
        <v>59388</v>
      </c>
      <c r="K24" s="6">
        <v>57569</v>
      </c>
      <c r="L24" s="7">
        <v>0.96937091668350495</v>
      </c>
      <c r="M24" s="8">
        <v>12406</v>
      </c>
      <c r="N24" s="6">
        <v>7874</v>
      </c>
      <c r="O24" s="7">
        <v>0.136775000434262</v>
      </c>
      <c r="P24" s="8">
        <v>444</v>
      </c>
      <c r="Q24" s="6">
        <v>342</v>
      </c>
      <c r="R24" s="7">
        <v>4.3434086868173703E-2</v>
      </c>
      <c r="S24" s="7">
        <v>5.9406972502562098E-3</v>
      </c>
      <c r="T24" s="7">
        <v>7.7124841494554397E-3</v>
      </c>
      <c r="U24" s="7">
        <v>3.5789134289859699E-2</v>
      </c>
      <c r="V24" s="9">
        <v>1.2</v>
      </c>
      <c r="W24" s="78"/>
      <c r="X24" s="72"/>
      <c r="Y24" s="72"/>
    </row>
    <row r="25" spans="1:25" ht="26.4">
      <c r="A25" s="141"/>
      <c r="B25" s="141"/>
      <c r="C25" s="141"/>
      <c r="D25" s="104" t="s">
        <v>171</v>
      </c>
      <c r="E25" s="5">
        <v>44420.417067743103</v>
      </c>
      <c r="F25" s="39" t="s">
        <v>155</v>
      </c>
      <c r="G25" s="40">
        <v>85</v>
      </c>
      <c r="H25" s="41">
        <f t="shared" si="4"/>
        <v>0.19144144144144143</v>
      </c>
      <c r="I25" s="41">
        <f t="shared" si="5"/>
        <v>1.4764890826660182E-3</v>
      </c>
      <c r="J25" s="6">
        <v>59388</v>
      </c>
      <c r="K25" s="6">
        <v>57569</v>
      </c>
      <c r="L25" s="7">
        <v>0.96937091668350495</v>
      </c>
      <c r="M25" s="8">
        <v>12406</v>
      </c>
      <c r="N25" s="6">
        <v>7874</v>
      </c>
      <c r="O25" s="7">
        <v>0.136775000434262</v>
      </c>
      <c r="P25" s="8">
        <v>444</v>
      </c>
      <c r="Q25" s="6">
        <v>342</v>
      </c>
      <c r="R25" s="7">
        <v>4.3434086868173703E-2</v>
      </c>
      <c r="S25" s="7">
        <v>5.9406972502562098E-3</v>
      </c>
      <c r="T25" s="7">
        <v>7.7124841494554397E-3</v>
      </c>
      <c r="U25" s="7">
        <v>3.5789134289859699E-2</v>
      </c>
      <c r="V25" s="9">
        <v>1.2</v>
      </c>
      <c r="W25" s="78"/>
      <c r="X25" s="72"/>
      <c r="Y25" s="72"/>
    </row>
    <row r="26" spans="1:25" ht="26.4">
      <c r="A26" s="141"/>
      <c r="B26" s="141"/>
      <c r="C26" s="141"/>
      <c r="D26" s="104" t="s">
        <v>171</v>
      </c>
      <c r="E26" s="5">
        <v>44420.417067743103</v>
      </c>
      <c r="F26" s="39" t="s">
        <v>148</v>
      </c>
      <c r="G26" s="40">
        <v>10</v>
      </c>
      <c r="H26" s="41">
        <f t="shared" si="4"/>
        <v>2.2522522522522521E-2</v>
      </c>
      <c r="I26" s="41">
        <f t="shared" si="5"/>
        <v>1.7370459796070802E-4</v>
      </c>
      <c r="J26" s="6">
        <v>59388</v>
      </c>
      <c r="K26" s="6">
        <v>57569</v>
      </c>
      <c r="L26" s="7">
        <v>0.96937091668350495</v>
      </c>
      <c r="M26" s="8">
        <v>12406</v>
      </c>
      <c r="N26" s="6">
        <v>7874</v>
      </c>
      <c r="O26" s="7">
        <v>0.136775000434262</v>
      </c>
      <c r="P26" s="8">
        <v>444</v>
      </c>
      <c r="Q26" s="6">
        <v>342</v>
      </c>
      <c r="R26" s="7">
        <v>4.3434086868173703E-2</v>
      </c>
      <c r="S26" s="7">
        <v>5.9406972502562098E-3</v>
      </c>
      <c r="T26" s="7">
        <v>7.7124841494554397E-3</v>
      </c>
      <c r="U26" s="7">
        <v>3.5789134289859699E-2</v>
      </c>
      <c r="V26" s="9">
        <v>1.2</v>
      </c>
      <c r="W26" s="78"/>
      <c r="X26" s="72"/>
      <c r="Y26" s="72"/>
    </row>
    <row r="27" spans="1:25" ht="26.4">
      <c r="A27" s="141"/>
      <c r="B27" s="141"/>
      <c r="C27" s="141"/>
      <c r="D27" s="104" t="s">
        <v>171</v>
      </c>
      <c r="E27" s="5">
        <v>44420.417067743103</v>
      </c>
      <c r="F27" s="39" t="s">
        <v>149</v>
      </c>
      <c r="G27" s="40">
        <v>5</v>
      </c>
      <c r="H27" s="41">
        <f t="shared" si="4"/>
        <v>1.1261261261261261E-2</v>
      </c>
      <c r="I27" s="41">
        <f t="shared" si="5"/>
        <v>8.6852298980354012E-5</v>
      </c>
      <c r="J27" s="6">
        <v>59388</v>
      </c>
      <c r="K27" s="6">
        <v>57569</v>
      </c>
      <c r="L27" s="7">
        <v>0.96937091668350495</v>
      </c>
      <c r="M27" s="8">
        <v>12406</v>
      </c>
      <c r="N27" s="6">
        <v>7874</v>
      </c>
      <c r="O27" s="7">
        <v>0.136775000434262</v>
      </c>
      <c r="P27" s="8">
        <v>444</v>
      </c>
      <c r="Q27" s="6">
        <v>342</v>
      </c>
      <c r="R27" s="7">
        <v>4.3434086868173703E-2</v>
      </c>
      <c r="S27" s="7">
        <v>5.9406972502562098E-3</v>
      </c>
      <c r="T27" s="7">
        <v>7.7124841494554397E-3</v>
      </c>
      <c r="U27" s="7">
        <v>3.5789134289859699E-2</v>
      </c>
      <c r="V27" s="9">
        <v>1.2</v>
      </c>
      <c r="W27" s="78"/>
      <c r="X27" s="72"/>
      <c r="Y27" s="72"/>
    </row>
    <row r="28" spans="1:25">
      <c r="A28" s="141"/>
      <c r="B28" s="141"/>
      <c r="C28" s="141"/>
      <c r="D28" s="104" t="s">
        <v>171</v>
      </c>
      <c r="E28" s="5">
        <v>44420.417067743103</v>
      </c>
      <c r="F28" s="39" t="s">
        <v>69</v>
      </c>
      <c r="G28" s="40">
        <v>11</v>
      </c>
      <c r="H28" s="41">
        <f t="shared" si="4"/>
        <v>2.4774774774774775E-2</v>
      </c>
      <c r="I28" s="41">
        <f t="shared" si="5"/>
        <v>1.9107505775677882E-4</v>
      </c>
      <c r="J28" s="6">
        <v>59388</v>
      </c>
      <c r="K28" s="6">
        <v>57569</v>
      </c>
      <c r="L28" s="7">
        <v>0.96937091668350495</v>
      </c>
      <c r="M28" s="8">
        <v>12406</v>
      </c>
      <c r="N28" s="6">
        <v>7874</v>
      </c>
      <c r="O28" s="7">
        <v>0.136775000434262</v>
      </c>
      <c r="P28" s="8">
        <v>444</v>
      </c>
      <c r="Q28" s="6">
        <v>342</v>
      </c>
      <c r="R28" s="7">
        <v>4.3434086868173703E-2</v>
      </c>
      <c r="S28" s="7">
        <v>5.9406972502562098E-3</v>
      </c>
      <c r="T28" s="7">
        <v>7.7124841494554397E-3</v>
      </c>
      <c r="U28" s="7">
        <v>3.5789134289859699E-2</v>
      </c>
      <c r="V28" s="9">
        <v>1.2</v>
      </c>
      <c r="W28" s="78"/>
      <c r="X28" s="72"/>
      <c r="Y28" s="72"/>
    </row>
    <row r="29" spans="1:25" ht="26.4">
      <c r="A29" s="141"/>
      <c r="B29" s="141"/>
      <c r="C29" s="141"/>
      <c r="D29" s="104" t="s">
        <v>171</v>
      </c>
      <c r="E29" s="5">
        <v>44420.417067743103</v>
      </c>
      <c r="F29" s="39" t="s">
        <v>150</v>
      </c>
      <c r="G29" s="40">
        <v>17</v>
      </c>
      <c r="H29" s="41">
        <f t="shared" si="4"/>
        <v>3.8288288288288286E-2</v>
      </c>
      <c r="I29" s="41">
        <f t="shared" si="5"/>
        <v>2.9529781653320366E-4</v>
      </c>
      <c r="J29" s="6">
        <v>59388</v>
      </c>
      <c r="K29" s="6">
        <v>57569</v>
      </c>
      <c r="L29" s="7">
        <v>0.96937091668350495</v>
      </c>
      <c r="M29" s="8">
        <v>12406</v>
      </c>
      <c r="N29" s="6">
        <v>7874</v>
      </c>
      <c r="O29" s="7">
        <v>0.136775000434262</v>
      </c>
      <c r="P29" s="8">
        <v>444</v>
      </c>
      <c r="Q29" s="6">
        <v>342</v>
      </c>
      <c r="R29" s="7">
        <v>4.3434086868173703E-2</v>
      </c>
      <c r="S29" s="7">
        <v>5.9406972502562098E-3</v>
      </c>
      <c r="T29" s="7">
        <v>7.7124841494554397E-3</v>
      </c>
      <c r="U29" s="7">
        <v>3.5789134289859699E-2</v>
      </c>
      <c r="V29" s="9">
        <v>1.2</v>
      </c>
      <c r="W29" s="78"/>
      <c r="X29" s="72"/>
      <c r="Y29" s="72"/>
    </row>
    <row r="30" spans="1:25" ht="26.4">
      <c r="A30" s="141"/>
      <c r="B30" s="141"/>
      <c r="C30" s="141"/>
      <c r="D30" s="104" t="s">
        <v>171</v>
      </c>
      <c r="E30" s="5">
        <v>44420.417067743103</v>
      </c>
      <c r="F30" s="39" t="s">
        <v>151</v>
      </c>
      <c r="G30" s="40">
        <v>2</v>
      </c>
      <c r="H30" s="41">
        <f t="shared" si="4"/>
        <v>4.5045045045045045E-3</v>
      </c>
      <c r="I30" s="41">
        <f t="shared" si="5"/>
        <v>3.4740919592141601E-5</v>
      </c>
      <c r="J30" s="6">
        <v>59388</v>
      </c>
      <c r="K30" s="6">
        <v>57569</v>
      </c>
      <c r="L30" s="7">
        <v>0.96937091668350495</v>
      </c>
      <c r="M30" s="8">
        <v>12406</v>
      </c>
      <c r="N30" s="6">
        <v>7874</v>
      </c>
      <c r="O30" s="7">
        <v>0.136775000434262</v>
      </c>
      <c r="P30" s="8">
        <v>444</v>
      </c>
      <c r="Q30" s="6">
        <v>342</v>
      </c>
      <c r="R30" s="7">
        <v>4.3434086868173703E-2</v>
      </c>
      <c r="S30" s="7">
        <v>5.9406972502562098E-3</v>
      </c>
      <c r="T30" s="7">
        <v>7.7124841494554397E-3</v>
      </c>
      <c r="U30" s="7">
        <v>3.5789134289859699E-2</v>
      </c>
      <c r="V30" s="9">
        <v>1.2</v>
      </c>
      <c r="W30" s="78"/>
      <c r="X30" s="72"/>
      <c r="Y30" s="72"/>
    </row>
    <row r="31" spans="1:25">
      <c r="A31" s="141"/>
      <c r="B31" s="141"/>
      <c r="C31" s="141"/>
      <c r="D31" s="104" t="s">
        <v>171</v>
      </c>
      <c r="E31" s="5">
        <v>44420.417067743103</v>
      </c>
      <c r="F31" s="39" t="s">
        <v>152</v>
      </c>
      <c r="G31" s="40">
        <v>20</v>
      </c>
      <c r="H31" s="41">
        <f t="shared" si="4"/>
        <v>4.5045045045045043E-2</v>
      </c>
      <c r="I31" s="41">
        <f t="shared" si="5"/>
        <v>3.4740919592141605E-4</v>
      </c>
      <c r="J31" s="6">
        <v>59388</v>
      </c>
      <c r="K31" s="6">
        <v>57569</v>
      </c>
      <c r="L31" s="7">
        <v>0.96937091668350495</v>
      </c>
      <c r="M31" s="8">
        <v>12406</v>
      </c>
      <c r="N31" s="6">
        <v>7874</v>
      </c>
      <c r="O31" s="7">
        <v>0.136775000434262</v>
      </c>
      <c r="P31" s="8">
        <v>444</v>
      </c>
      <c r="Q31" s="6">
        <v>342</v>
      </c>
      <c r="R31" s="7">
        <v>4.3434086868173703E-2</v>
      </c>
      <c r="S31" s="7">
        <v>5.9406972502562098E-3</v>
      </c>
      <c r="T31" s="7">
        <v>7.7124841494554397E-3</v>
      </c>
      <c r="U31" s="7">
        <v>3.5789134289859699E-2</v>
      </c>
      <c r="V31" s="9">
        <v>1.2</v>
      </c>
      <c r="W31" s="78"/>
      <c r="X31" s="72"/>
      <c r="Y31" s="72"/>
    </row>
    <row r="32" spans="1:25">
      <c r="A32" s="141"/>
      <c r="B32" s="141"/>
      <c r="C32" s="141"/>
      <c r="D32" s="104" t="s">
        <v>171</v>
      </c>
      <c r="E32" s="5">
        <v>44420.417067743103</v>
      </c>
      <c r="F32" s="39" t="s">
        <v>153</v>
      </c>
      <c r="G32" s="40">
        <v>19</v>
      </c>
      <c r="H32" s="41">
        <f t="shared" si="4"/>
        <v>4.2792792792792793E-2</v>
      </c>
      <c r="I32" s="41">
        <f t="shared" si="5"/>
        <v>3.3003873612534525E-4</v>
      </c>
      <c r="J32" s="6">
        <v>59388</v>
      </c>
      <c r="K32" s="6">
        <v>57569</v>
      </c>
      <c r="L32" s="7">
        <v>0.96937091668350495</v>
      </c>
      <c r="M32" s="8">
        <v>12406</v>
      </c>
      <c r="N32" s="6">
        <v>7874</v>
      </c>
      <c r="O32" s="7">
        <v>0.136775000434262</v>
      </c>
      <c r="P32" s="8">
        <v>444</v>
      </c>
      <c r="Q32" s="6">
        <v>342</v>
      </c>
      <c r="R32" s="7">
        <v>4.3434086868173703E-2</v>
      </c>
      <c r="S32" s="7">
        <v>5.9406972502562098E-3</v>
      </c>
      <c r="T32" s="7">
        <v>7.7124841494554397E-3</v>
      </c>
      <c r="U32" s="7">
        <v>3.5789134289859699E-2</v>
      </c>
      <c r="V32" s="9">
        <v>1.2</v>
      </c>
      <c r="W32" s="78"/>
      <c r="X32" s="72"/>
      <c r="Y32" s="72"/>
    </row>
    <row r="33" spans="1:25">
      <c r="A33" s="141"/>
      <c r="B33" s="141"/>
      <c r="C33" s="141"/>
      <c r="D33" s="104"/>
      <c r="E33" s="5"/>
      <c r="F33" s="5"/>
      <c r="G33" s="5"/>
      <c r="H33" s="5"/>
      <c r="I33" s="5"/>
      <c r="J33" s="6"/>
      <c r="K33" s="6"/>
      <c r="L33" s="7"/>
      <c r="M33" s="8"/>
      <c r="N33" s="6"/>
      <c r="O33" s="7"/>
      <c r="P33" s="8"/>
      <c r="Q33" s="6"/>
      <c r="R33" s="7"/>
      <c r="S33" s="7"/>
      <c r="T33" s="7"/>
      <c r="U33" s="7"/>
      <c r="V33" s="9"/>
      <c r="W33" s="78"/>
      <c r="X33" s="72"/>
      <c r="Y33" s="72"/>
    </row>
    <row r="34" spans="1:25" ht="20.399999999999999">
      <c r="A34" s="141"/>
      <c r="B34" s="141"/>
      <c r="C34" s="142"/>
      <c r="D34" s="104" t="s">
        <v>172</v>
      </c>
      <c r="E34" s="5">
        <v>44432.406541087999</v>
      </c>
      <c r="F34" s="5"/>
      <c r="G34" s="5"/>
      <c r="H34" s="5"/>
      <c r="I34" s="5"/>
      <c r="J34" s="6">
        <v>58243</v>
      </c>
      <c r="K34" s="6">
        <v>57103</v>
      </c>
      <c r="L34" s="7">
        <v>0.98042683240904505</v>
      </c>
      <c r="M34" s="8">
        <v>14219</v>
      </c>
      <c r="N34" s="6">
        <v>8071</v>
      </c>
      <c r="O34" s="7">
        <v>0.14134108540707099</v>
      </c>
      <c r="P34" s="8">
        <v>2677</v>
      </c>
      <c r="Q34" s="6">
        <v>2037</v>
      </c>
      <c r="R34" s="7">
        <v>0.25238508239375501</v>
      </c>
      <c r="S34" s="7">
        <v>3.56723814860865E-2</v>
      </c>
      <c r="T34" s="7">
        <v>4.6880198938759797E-2</v>
      </c>
      <c r="U34" s="7">
        <v>0.18826921724453199</v>
      </c>
      <c r="V34" s="9">
        <v>2.2999999999999998</v>
      </c>
      <c r="W34" s="78" t="s">
        <v>173</v>
      </c>
      <c r="X34" s="72"/>
      <c r="Y34" s="72"/>
    </row>
    <row r="35" spans="1:25">
      <c r="A35" s="141"/>
      <c r="B35" s="141"/>
      <c r="C35" s="103"/>
      <c r="D35" s="104" t="s">
        <v>172</v>
      </c>
      <c r="E35" s="5">
        <v>44432.406541087999</v>
      </c>
      <c r="F35" s="39" t="s">
        <v>185</v>
      </c>
      <c r="G35" s="40">
        <v>19</v>
      </c>
      <c r="H35" s="41">
        <f t="shared" ref="H35:H45" si="6">G35/P34</f>
        <v>7.097497198356369E-3</v>
      </c>
      <c r="I35" s="41">
        <f>+G35/K$34</f>
        <v>3.3273208062623678E-4</v>
      </c>
      <c r="J35" s="6">
        <v>58243</v>
      </c>
      <c r="K35" s="6">
        <v>57103</v>
      </c>
      <c r="L35" s="7">
        <v>0.98042683240904505</v>
      </c>
      <c r="M35" s="8">
        <v>14219</v>
      </c>
      <c r="N35" s="6">
        <v>8071</v>
      </c>
      <c r="O35" s="7">
        <v>0.14134108540707099</v>
      </c>
      <c r="P35" s="8">
        <v>2677</v>
      </c>
      <c r="Q35" s="6">
        <v>2037</v>
      </c>
      <c r="R35" s="7">
        <v>0.25238508239375501</v>
      </c>
      <c r="S35" s="7">
        <v>3.56723814860865E-2</v>
      </c>
      <c r="T35" s="7">
        <v>4.6880198938759797E-2</v>
      </c>
      <c r="U35" s="7">
        <v>0.18826921724453199</v>
      </c>
      <c r="V35" s="9">
        <v>2.2999999999999998</v>
      </c>
      <c r="W35" s="78"/>
      <c r="X35" s="72"/>
      <c r="Y35" s="72"/>
    </row>
    <row r="36" spans="1:25" ht="26.4">
      <c r="A36" s="141"/>
      <c r="B36" s="141"/>
      <c r="C36" s="103"/>
      <c r="D36" s="104" t="s">
        <v>172</v>
      </c>
      <c r="E36" s="5">
        <v>44432.406541087999</v>
      </c>
      <c r="F36" s="39" t="s">
        <v>104</v>
      </c>
      <c r="G36" s="40">
        <v>9</v>
      </c>
      <c r="H36" s="41">
        <f t="shared" ref="H36:H44" si="7">G36/P35</f>
        <v>3.3619723571161747E-3</v>
      </c>
      <c r="I36" s="41">
        <f t="shared" ref="I36:I44" si="8">+G36/K$34</f>
        <v>1.5760993292821744E-4</v>
      </c>
      <c r="J36" s="6">
        <v>58243</v>
      </c>
      <c r="K36" s="6">
        <v>57103</v>
      </c>
      <c r="L36" s="7">
        <v>0.98042683240904505</v>
      </c>
      <c r="M36" s="8">
        <v>14219</v>
      </c>
      <c r="N36" s="6">
        <v>8071</v>
      </c>
      <c r="O36" s="7">
        <v>0.14134108540707099</v>
      </c>
      <c r="P36" s="8">
        <v>2677</v>
      </c>
      <c r="Q36" s="6">
        <v>2037</v>
      </c>
      <c r="R36" s="7">
        <v>0.25238508239375501</v>
      </c>
      <c r="S36" s="7">
        <v>3.56723814860865E-2</v>
      </c>
      <c r="T36" s="7">
        <v>4.6880198938759797E-2</v>
      </c>
      <c r="U36" s="7">
        <v>0.18826921724453199</v>
      </c>
      <c r="V36" s="9">
        <v>2.2999999999999998</v>
      </c>
      <c r="W36" s="78"/>
      <c r="X36" s="72"/>
      <c r="Y36" s="72"/>
    </row>
    <row r="37" spans="1:25" ht="26.4">
      <c r="A37" s="141"/>
      <c r="B37" s="141"/>
      <c r="C37" s="103"/>
      <c r="D37" s="104" t="s">
        <v>172</v>
      </c>
      <c r="E37" s="5">
        <v>44432.406541087999</v>
      </c>
      <c r="F37" s="39" t="s">
        <v>128</v>
      </c>
      <c r="G37" s="40">
        <v>9</v>
      </c>
      <c r="H37" s="41">
        <f t="shared" si="7"/>
        <v>3.3619723571161747E-3</v>
      </c>
      <c r="I37" s="41">
        <f t="shared" si="8"/>
        <v>1.5760993292821744E-4</v>
      </c>
      <c r="J37" s="6">
        <v>58243</v>
      </c>
      <c r="K37" s="6">
        <v>57103</v>
      </c>
      <c r="L37" s="7">
        <v>0.98042683240904505</v>
      </c>
      <c r="M37" s="8">
        <v>14219</v>
      </c>
      <c r="N37" s="6">
        <v>8071</v>
      </c>
      <c r="O37" s="7">
        <v>0.14134108540707099</v>
      </c>
      <c r="P37" s="8">
        <v>2677</v>
      </c>
      <c r="Q37" s="6">
        <v>2037</v>
      </c>
      <c r="R37" s="7">
        <v>0.25238508239375501</v>
      </c>
      <c r="S37" s="7">
        <v>3.56723814860865E-2</v>
      </c>
      <c r="T37" s="7">
        <v>4.6880198938759797E-2</v>
      </c>
      <c r="U37" s="7">
        <v>0.18826921724453199</v>
      </c>
      <c r="V37" s="9">
        <v>2.2999999999999998</v>
      </c>
      <c r="W37" s="78"/>
      <c r="X37" s="72"/>
      <c r="Y37" s="72"/>
    </row>
    <row r="38" spans="1:25">
      <c r="A38" s="141"/>
      <c r="B38" s="141"/>
      <c r="C38" s="103"/>
      <c r="D38" s="104" t="s">
        <v>172</v>
      </c>
      <c r="E38" s="5">
        <v>44432.406541087999</v>
      </c>
      <c r="F38" s="39" t="s">
        <v>130</v>
      </c>
      <c r="G38" s="40">
        <v>3</v>
      </c>
      <c r="H38" s="41">
        <f t="shared" si="7"/>
        <v>1.1206574523720584E-3</v>
      </c>
      <c r="I38" s="41">
        <f t="shared" si="8"/>
        <v>5.2536644309405809E-5</v>
      </c>
      <c r="J38" s="6">
        <v>58243</v>
      </c>
      <c r="K38" s="6">
        <v>57103</v>
      </c>
      <c r="L38" s="7">
        <v>0.98042683240904505</v>
      </c>
      <c r="M38" s="8">
        <v>14219</v>
      </c>
      <c r="N38" s="6">
        <v>8071</v>
      </c>
      <c r="O38" s="7">
        <v>0.14134108540707099</v>
      </c>
      <c r="P38" s="8">
        <v>2677</v>
      </c>
      <c r="Q38" s="6">
        <v>2037</v>
      </c>
      <c r="R38" s="7">
        <v>0.25238508239375501</v>
      </c>
      <c r="S38" s="7">
        <v>3.56723814860865E-2</v>
      </c>
      <c r="T38" s="7">
        <v>4.6880198938759797E-2</v>
      </c>
      <c r="U38" s="7">
        <v>0.18826921724453199</v>
      </c>
      <c r="V38" s="9">
        <v>2.2999999999999998</v>
      </c>
      <c r="W38" s="78"/>
      <c r="X38" s="72"/>
      <c r="Y38" s="72"/>
    </row>
    <row r="39" spans="1:25">
      <c r="A39" s="141"/>
      <c r="B39" s="141"/>
      <c r="C39" s="103"/>
      <c r="D39" s="104" t="s">
        <v>172</v>
      </c>
      <c r="E39" s="5">
        <v>44432.406541087999</v>
      </c>
      <c r="F39" s="39" t="s">
        <v>127</v>
      </c>
      <c r="G39" s="40">
        <v>6</v>
      </c>
      <c r="H39" s="41">
        <f t="shared" si="7"/>
        <v>2.2413149047441168E-3</v>
      </c>
      <c r="I39" s="41">
        <f t="shared" si="8"/>
        <v>1.0507328861881162E-4</v>
      </c>
      <c r="J39" s="6">
        <v>58243</v>
      </c>
      <c r="K39" s="6">
        <v>57103</v>
      </c>
      <c r="L39" s="7">
        <v>0.98042683240904505</v>
      </c>
      <c r="M39" s="8">
        <v>14219</v>
      </c>
      <c r="N39" s="6">
        <v>8071</v>
      </c>
      <c r="O39" s="7">
        <v>0.14134108540707099</v>
      </c>
      <c r="P39" s="8">
        <v>2677</v>
      </c>
      <c r="Q39" s="6">
        <v>2037</v>
      </c>
      <c r="R39" s="7">
        <v>0.25238508239375501</v>
      </c>
      <c r="S39" s="7">
        <v>3.56723814860865E-2</v>
      </c>
      <c r="T39" s="7">
        <v>4.6880198938759797E-2</v>
      </c>
      <c r="U39" s="7">
        <v>0.18826921724453199</v>
      </c>
      <c r="V39" s="9">
        <v>2.2999999999999998</v>
      </c>
      <c r="W39" s="78"/>
      <c r="X39" s="72"/>
      <c r="Y39" s="72"/>
    </row>
    <row r="40" spans="1:25">
      <c r="A40" s="141"/>
      <c r="B40" s="141"/>
      <c r="C40" s="103"/>
      <c r="D40" s="104" t="s">
        <v>172</v>
      </c>
      <c r="E40" s="5">
        <v>44432.406541087999</v>
      </c>
      <c r="F40" s="39" t="s">
        <v>129</v>
      </c>
      <c r="G40" s="40">
        <v>2</v>
      </c>
      <c r="H40" s="41">
        <f t="shared" si="7"/>
        <v>7.4710496824803888E-4</v>
      </c>
      <c r="I40" s="41">
        <f t="shared" si="8"/>
        <v>3.5024429539603873E-5</v>
      </c>
      <c r="J40" s="6">
        <v>58243</v>
      </c>
      <c r="K40" s="6">
        <v>57103</v>
      </c>
      <c r="L40" s="7">
        <v>0.98042683240904505</v>
      </c>
      <c r="M40" s="8">
        <v>14219</v>
      </c>
      <c r="N40" s="6">
        <v>8071</v>
      </c>
      <c r="O40" s="7">
        <v>0.14134108540707099</v>
      </c>
      <c r="P40" s="8">
        <v>2677</v>
      </c>
      <c r="Q40" s="6">
        <v>2037</v>
      </c>
      <c r="R40" s="7">
        <v>0.25238508239375501</v>
      </c>
      <c r="S40" s="7">
        <v>3.56723814860865E-2</v>
      </c>
      <c r="T40" s="7">
        <v>4.6880198938759797E-2</v>
      </c>
      <c r="U40" s="7">
        <v>0.18826921724453199</v>
      </c>
      <c r="V40" s="9">
        <v>2.2999999999999998</v>
      </c>
      <c r="W40" s="78"/>
      <c r="X40" s="72"/>
      <c r="Y40" s="72"/>
    </row>
    <row r="41" spans="1:25">
      <c r="A41" s="141"/>
      <c r="B41" s="141"/>
      <c r="C41" s="103"/>
      <c r="D41" s="104" t="s">
        <v>172</v>
      </c>
      <c r="E41" s="5">
        <v>44432.406541087999</v>
      </c>
      <c r="F41" s="39" t="s">
        <v>82</v>
      </c>
      <c r="G41" s="40">
        <v>3</v>
      </c>
      <c r="H41" s="41">
        <f t="shared" si="7"/>
        <v>1.1206574523720584E-3</v>
      </c>
      <c r="I41" s="41">
        <f t="shared" si="8"/>
        <v>5.2536644309405809E-5</v>
      </c>
      <c r="J41" s="6">
        <v>58243</v>
      </c>
      <c r="K41" s="6">
        <v>57103</v>
      </c>
      <c r="L41" s="7">
        <v>0.98042683240904505</v>
      </c>
      <c r="M41" s="8">
        <v>14219</v>
      </c>
      <c r="N41" s="6">
        <v>8071</v>
      </c>
      <c r="O41" s="7">
        <v>0.14134108540707099</v>
      </c>
      <c r="P41" s="8">
        <v>2677</v>
      </c>
      <c r="Q41" s="6">
        <v>2037</v>
      </c>
      <c r="R41" s="7">
        <v>0.25238508239375501</v>
      </c>
      <c r="S41" s="7">
        <v>3.56723814860865E-2</v>
      </c>
      <c r="T41" s="7">
        <v>4.6880198938759797E-2</v>
      </c>
      <c r="U41" s="7">
        <v>0.18826921724453199</v>
      </c>
      <c r="V41" s="9">
        <v>2.2999999999999998</v>
      </c>
      <c r="W41" s="78"/>
      <c r="X41" s="72"/>
      <c r="Y41" s="72"/>
    </row>
    <row r="42" spans="1:25">
      <c r="A42" s="141"/>
      <c r="B42" s="141"/>
      <c r="C42" s="103"/>
      <c r="D42" s="104" t="s">
        <v>172</v>
      </c>
      <c r="E42" s="5">
        <v>44432.406541087999</v>
      </c>
      <c r="F42" s="39" t="s">
        <v>96</v>
      </c>
      <c r="G42" s="40">
        <v>3</v>
      </c>
      <c r="H42" s="41">
        <f t="shared" si="7"/>
        <v>1.1206574523720584E-3</v>
      </c>
      <c r="I42" s="41">
        <f t="shared" si="8"/>
        <v>5.2536644309405809E-5</v>
      </c>
      <c r="J42" s="6">
        <v>58243</v>
      </c>
      <c r="K42" s="6">
        <v>57103</v>
      </c>
      <c r="L42" s="7">
        <v>0.98042683240904505</v>
      </c>
      <c r="M42" s="8">
        <v>14219</v>
      </c>
      <c r="N42" s="6">
        <v>8071</v>
      </c>
      <c r="O42" s="7">
        <v>0.14134108540707099</v>
      </c>
      <c r="P42" s="8">
        <v>2677</v>
      </c>
      <c r="Q42" s="6">
        <v>2037</v>
      </c>
      <c r="R42" s="7">
        <v>0.25238508239375501</v>
      </c>
      <c r="S42" s="7">
        <v>3.56723814860865E-2</v>
      </c>
      <c r="T42" s="7">
        <v>4.6880198938759797E-2</v>
      </c>
      <c r="U42" s="7">
        <v>0.18826921724453199</v>
      </c>
      <c r="V42" s="9">
        <v>2.2999999999999998</v>
      </c>
      <c r="W42" s="78"/>
      <c r="X42" s="72"/>
      <c r="Y42" s="72"/>
    </row>
    <row r="43" spans="1:25">
      <c r="A43" s="141"/>
      <c r="B43" s="141"/>
      <c r="C43" s="103"/>
      <c r="D43" s="104" t="s">
        <v>172</v>
      </c>
      <c r="E43" s="5">
        <v>44432.406541087999</v>
      </c>
      <c r="F43" s="39" t="s">
        <v>94</v>
      </c>
      <c r="G43" s="40">
        <v>6</v>
      </c>
      <c r="H43" s="41">
        <f t="shared" si="7"/>
        <v>2.2413149047441168E-3</v>
      </c>
      <c r="I43" s="41">
        <f t="shared" si="8"/>
        <v>1.0507328861881162E-4</v>
      </c>
      <c r="J43" s="6">
        <v>58243</v>
      </c>
      <c r="K43" s="6">
        <v>57103</v>
      </c>
      <c r="L43" s="7">
        <v>0.98042683240904505</v>
      </c>
      <c r="M43" s="8">
        <v>14219</v>
      </c>
      <c r="N43" s="6">
        <v>8071</v>
      </c>
      <c r="O43" s="7">
        <v>0.14134108540707099</v>
      </c>
      <c r="P43" s="8">
        <v>2677</v>
      </c>
      <c r="Q43" s="6">
        <v>2037</v>
      </c>
      <c r="R43" s="7">
        <v>0.25238508239375501</v>
      </c>
      <c r="S43" s="7">
        <v>3.56723814860865E-2</v>
      </c>
      <c r="T43" s="7">
        <v>4.6880198938759797E-2</v>
      </c>
      <c r="U43" s="7">
        <v>0.18826921724453199</v>
      </c>
      <c r="V43" s="9">
        <v>2.2999999999999998</v>
      </c>
      <c r="W43" s="78"/>
      <c r="X43" s="72"/>
      <c r="Y43" s="72"/>
    </row>
    <row r="44" spans="1:25">
      <c r="A44" s="141"/>
      <c r="B44" s="141"/>
      <c r="C44" s="103"/>
      <c r="D44" s="104" t="s">
        <v>172</v>
      </c>
      <c r="E44" s="5">
        <v>44432.406541087999</v>
      </c>
      <c r="F44" s="39" t="s">
        <v>103</v>
      </c>
      <c r="G44" s="40">
        <v>7</v>
      </c>
      <c r="H44" s="41">
        <f t="shared" si="7"/>
        <v>2.6148673888681359E-3</v>
      </c>
      <c r="I44" s="41">
        <f t="shared" si="8"/>
        <v>1.2258550338861357E-4</v>
      </c>
      <c r="J44" s="6">
        <v>58243</v>
      </c>
      <c r="K44" s="6">
        <v>57103</v>
      </c>
      <c r="L44" s="7">
        <v>0.98042683240904505</v>
      </c>
      <c r="M44" s="8">
        <v>14219</v>
      </c>
      <c r="N44" s="6">
        <v>8071</v>
      </c>
      <c r="O44" s="7">
        <v>0.14134108540707099</v>
      </c>
      <c r="P44" s="8">
        <v>2677</v>
      </c>
      <c r="Q44" s="6">
        <v>2037</v>
      </c>
      <c r="R44" s="7">
        <v>0.25238508239375501</v>
      </c>
      <c r="S44" s="7">
        <v>3.56723814860865E-2</v>
      </c>
      <c r="T44" s="7">
        <v>4.6880198938759797E-2</v>
      </c>
      <c r="U44" s="7">
        <v>0.18826921724453199</v>
      </c>
      <c r="V44" s="9">
        <v>2.2999999999999998</v>
      </c>
      <c r="W44" s="78"/>
      <c r="X44" s="72"/>
      <c r="Y44" s="72"/>
    </row>
    <row r="45" spans="1:25">
      <c r="A45" s="141"/>
      <c r="B45" s="141"/>
      <c r="C45" s="103"/>
      <c r="D45" s="104" t="s">
        <v>172</v>
      </c>
      <c r="E45" s="5">
        <v>44432.406541087999</v>
      </c>
      <c r="F45" s="39" t="s">
        <v>186</v>
      </c>
      <c r="G45" s="40">
        <v>4</v>
      </c>
      <c r="H45" s="41">
        <f t="shared" si="6"/>
        <v>1.4942099364960778E-3</v>
      </c>
      <c r="I45" s="41">
        <f t="shared" ref="I45" si="9">+G45/K$7</f>
        <v>6.9865334567620905E-5</v>
      </c>
      <c r="J45" s="6">
        <v>58243</v>
      </c>
      <c r="K45" s="6">
        <v>57103</v>
      </c>
      <c r="L45" s="7">
        <v>0.98042683240904505</v>
      </c>
      <c r="M45" s="8">
        <v>14219</v>
      </c>
      <c r="N45" s="6">
        <v>8071</v>
      </c>
      <c r="O45" s="7">
        <v>0.14134108540707099</v>
      </c>
      <c r="P45" s="8">
        <v>2677</v>
      </c>
      <c r="Q45" s="6">
        <v>2037</v>
      </c>
      <c r="R45" s="7">
        <v>0.25238508239375501</v>
      </c>
      <c r="S45" s="7">
        <v>3.56723814860865E-2</v>
      </c>
      <c r="T45" s="7">
        <v>4.6880198938759797E-2</v>
      </c>
      <c r="U45" s="7">
        <v>0.18826921724453199</v>
      </c>
      <c r="V45" s="9">
        <v>2.2999999999999998</v>
      </c>
      <c r="W45" s="78"/>
      <c r="X45" s="72"/>
      <c r="Y45" s="72"/>
    </row>
    <row r="46" spans="1:25">
      <c r="A46" s="141"/>
      <c r="B46" s="142"/>
      <c r="C46" s="132" t="s">
        <v>174</v>
      </c>
      <c r="D46" s="134"/>
      <c r="E46" s="99" t="s">
        <v>0</v>
      </c>
      <c r="F46" s="99"/>
      <c r="G46" s="99"/>
      <c r="H46" s="99"/>
      <c r="I46" s="99"/>
      <c r="J46" s="17">
        <v>204130</v>
      </c>
      <c r="K46" s="17">
        <v>198766</v>
      </c>
      <c r="L46" s="18">
        <v>0.97372262773722595</v>
      </c>
      <c r="M46" s="19">
        <v>51261</v>
      </c>
      <c r="N46" s="17">
        <v>30552</v>
      </c>
      <c r="O46" s="18">
        <v>0.153708380708974</v>
      </c>
      <c r="P46" s="19">
        <v>5415</v>
      </c>
      <c r="Q46" s="17">
        <v>4032</v>
      </c>
      <c r="R46" s="18">
        <v>0.13197172034564</v>
      </c>
      <c r="S46" s="18">
        <v>2.0285159433705999E-2</v>
      </c>
      <c r="T46" s="18">
        <v>2.72430898644637E-2</v>
      </c>
      <c r="U46" s="18">
        <v>0.105635863521976</v>
      </c>
      <c r="V46" s="99" t="s">
        <v>0</v>
      </c>
      <c r="W46" s="99" t="s">
        <v>0</v>
      </c>
      <c r="X46" s="72"/>
      <c r="Y46" s="72"/>
    </row>
    <row r="47" spans="1:25">
      <c r="A47" s="142"/>
      <c r="B47" s="135" t="s">
        <v>175</v>
      </c>
      <c r="C47" s="133"/>
      <c r="D47" s="134"/>
      <c r="E47" s="83" t="s">
        <v>0</v>
      </c>
      <c r="F47" s="83"/>
      <c r="G47" s="83"/>
      <c r="H47" s="83"/>
      <c r="I47" s="83"/>
      <c r="J47" s="21">
        <v>204130</v>
      </c>
      <c r="K47" s="21">
        <v>198766</v>
      </c>
      <c r="L47" s="22">
        <v>0.97372262773722595</v>
      </c>
      <c r="M47" s="23">
        <v>51261</v>
      </c>
      <c r="N47" s="21">
        <v>30552</v>
      </c>
      <c r="O47" s="22">
        <v>0.153708380708974</v>
      </c>
      <c r="P47" s="23">
        <v>5415</v>
      </c>
      <c r="Q47" s="21">
        <v>4032</v>
      </c>
      <c r="R47" s="22">
        <v>0.13197172034564</v>
      </c>
      <c r="S47" s="22">
        <v>2.0285159433705999E-2</v>
      </c>
      <c r="T47" s="22">
        <v>2.72430898644637E-2</v>
      </c>
      <c r="U47" s="22">
        <v>0.105635863521976</v>
      </c>
      <c r="V47" s="83" t="s">
        <v>0</v>
      </c>
      <c r="W47" s="83" t="s">
        <v>0</v>
      </c>
      <c r="X47" s="72"/>
      <c r="Y47" s="72"/>
    </row>
    <row r="48" spans="1:25">
      <c r="A48" s="136" t="s">
        <v>176</v>
      </c>
      <c r="B48" s="133"/>
      <c r="C48" s="133"/>
      <c r="D48" s="134"/>
      <c r="E48" s="100" t="s">
        <v>0</v>
      </c>
      <c r="F48" s="100"/>
      <c r="G48" s="100"/>
      <c r="H48" s="100"/>
      <c r="I48" s="100"/>
      <c r="J48" s="25">
        <v>204130</v>
      </c>
      <c r="K48" s="25">
        <v>198766</v>
      </c>
      <c r="L48" s="26">
        <v>0.97372262773722595</v>
      </c>
      <c r="M48" s="27">
        <v>51261</v>
      </c>
      <c r="N48" s="25">
        <v>30552</v>
      </c>
      <c r="O48" s="26">
        <v>0.153708380708974</v>
      </c>
      <c r="P48" s="27">
        <v>5415</v>
      </c>
      <c r="Q48" s="25">
        <v>4032</v>
      </c>
      <c r="R48" s="26">
        <v>0.13197172034564</v>
      </c>
      <c r="S48" s="26">
        <v>2.0285159433705999E-2</v>
      </c>
      <c r="T48" s="26">
        <v>2.72430898644637E-2</v>
      </c>
      <c r="U48" s="26">
        <v>0.105635863521976</v>
      </c>
      <c r="V48" s="100" t="s">
        <v>0</v>
      </c>
      <c r="W48" s="100" t="s">
        <v>0</v>
      </c>
      <c r="X48" s="72"/>
      <c r="Y48" s="72"/>
    </row>
    <row r="49" spans="1:25">
      <c r="A49" s="137" t="s">
        <v>36</v>
      </c>
      <c r="B49" s="133"/>
      <c r="C49" s="133"/>
      <c r="D49" s="134"/>
      <c r="E49" s="101" t="s">
        <v>0</v>
      </c>
      <c r="F49" s="101"/>
      <c r="G49" s="101"/>
      <c r="H49" s="101"/>
      <c r="I49" s="101"/>
      <c r="J49" s="29">
        <v>204130</v>
      </c>
      <c r="K49" s="29">
        <v>198766</v>
      </c>
      <c r="L49" s="30">
        <v>0.97372262773722595</v>
      </c>
      <c r="M49" s="31">
        <v>51261</v>
      </c>
      <c r="N49" s="29">
        <v>30552</v>
      </c>
      <c r="O49" s="30">
        <v>0.153708380708974</v>
      </c>
      <c r="P49" s="31">
        <v>5415</v>
      </c>
      <c r="Q49" s="29">
        <v>4032</v>
      </c>
      <c r="R49" s="30">
        <v>0.13197172034564</v>
      </c>
      <c r="S49" s="30">
        <v>2.0285159433705999E-2</v>
      </c>
      <c r="T49" s="30">
        <v>2.72430898644637E-2</v>
      </c>
      <c r="U49" s="30">
        <v>0.105635863521976</v>
      </c>
      <c r="V49" s="101" t="s">
        <v>0</v>
      </c>
      <c r="W49" s="101" t="s">
        <v>0</v>
      </c>
      <c r="X49" s="72"/>
      <c r="Y49" s="72"/>
    </row>
    <row r="50" spans="1:25" ht="0" hidden="1" customHeight="1"/>
  </sheetData>
  <autoFilter ref="C3:W3" xr:uid="{9C72FFFD-A9A7-4C9F-AA1D-AB3D1B94AEFE}"/>
  <mergeCells count="8">
    <mergeCell ref="A48:D48"/>
    <mergeCell ref="A49:D49"/>
    <mergeCell ref="A2:E2"/>
    <mergeCell ref="A4:A47"/>
    <mergeCell ref="B4:B46"/>
    <mergeCell ref="C4:C34"/>
    <mergeCell ref="C46:D46"/>
    <mergeCell ref="B47:D47"/>
  </mergeCells>
  <hyperlinks>
    <hyperlink ref="D4" r:id="rId1" xr:uid="{B7CDC5E9-1257-4F93-9555-8BCB75A76833}"/>
    <hyperlink ref="D7" r:id="rId2" xr:uid="{8EFE23C8-3DEE-4943-9FE0-D7F7E806525C}"/>
    <hyperlink ref="D20" r:id="rId3" xr:uid="{2988CA25-2C14-4F14-8FDB-ED1097ACD604}"/>
    <hyperlink ref="D34" r:id="rId4" xr:uid="{5BB7DBFF-864D-4274-ACE1-0C420E284C34}"/>
    <hyperlink ref="D5" r:id="rId5" xr:uid="{78FF2992-D6C0-4D77-B8CC-27E4FE09E87D}"/>
    <hyperlink ref="D8" r:id="rId6" xr:uid="{0FC55D0A-8402-4941-9187-FE197D9611C1}"/>
    <hyperlink ref="D9" r:id="rId7" xr:uid="{6B03BF76-E4FA-40AA-B009-2C1CEE82A086}"/>
    <hyperlink ref="D10" r:id="rId8" xr:uid="{2351162C-89AD-42FB-9205-42DCD00EBF91}"/>
    <hyperlink ref="D11" r:id="rId9" xr:uid="{94AA5F58-3520-4805-80B9-E4253E8C2F06}"/>
    <hyperlink ref="D12" r:id="rId10" xr:uid="{7FF9DE13-20C2-4A31-9C00-16C551C890B0}"/>
    <hyperlink ref="D13" r:id="rId11" xr:uid="{528154E5-708B-476D-ADA2-53C1F5031FD9}"/>
    <hyperlink ref="D14" r:id="rId12" xr:uid="{28213D96-0FFD-49EE-840E-2888B44A54DF}"/>
    <hyperlink ref="D15" r:id="rId13" xr:uid="{457BE2AE-CDB6-45EA-A3DC-8597F5257B3E}"/>
    <hyperlink ref="D16" r:id="rId14" xr:uid="{CBD1F5A9-E497-4804-82AB-BA8D8CCB42B7}"/>
    <hyperlink ref="D17" r:id="rId15" xr:uid="{8EDECFCB-FAC9-4671-A273-A313CAECF947}"/>
    <hyperlink ref="D18" r:id="rId16" xr:uid="{C80200B8-AD60-4A11-932F-7887C1CDBE77}"/>
    <hyperlink ref="D21" r:id="rId17" xr:uid="{C680CC69-C7B1-4BEF-80E6-4FC1A2275EE2}"/>
    <hyperlink ref="D22" r:id="rId18" xr:uid="{DDE8E534-0486-4BB0-8107-F606D2D24AC1}"/>
    <hyperlink ref="D23" r:id="rId19" xr:uid="{7B346214-E570-400F-81F5-647B8FA3F6F1}"/>
    <hyperlink ref="D24" r:id="rId20" xr:uid="{A0C6D197-AD6A-44C0-845D-C9CC89388CAB}"/>
    <hyperlink ref="D25" r:id="rId21" xr:uid="{9FF7D7DB-BDA6-480E-B3EA-3ED5642FB21C}"/>
    <hyperlink ref="D26" r:id="rId22" xr:uid="{361EFB44-7200-4717-936C-C61F08E71663}"/>
    <hyperlink ref="D27" r:id="rId23" xr:uid="{0E1AB150-7CA0-42C6-AC4D-3445018983CC}"/>
    <hyperlink ref="D28" r:id="rId24" xr:uid="{3FC217B5-D8BB-4E20-BB8B-E11BD540C4D8}"/>
    <hyperlink ref="D29" r:id="rId25" xr:uid="{F7A5260A-B210-4688-8209-C1BE4323E167}"/>
    <hyperlink ref="D30" r:id="rId26" xr:uid="{C1688F69-7329-4367-8A8B-0982BCF6B811}"/>
    <hyperlink ref="D31" r:id="rId27" xr:uid="{4BB035A6-52CA-460A-AA6E-87618483292A}"/>
    <hyperlink ref="D32" r:id="rId28" xr:uid="{9CCD206C-B7A6-473B-90CF-5D07A1983ABD}"/>
    <hyperlink ref="D35" r:id="rId29" xr:uid="{B63E8D1B-744E-4F67-9FDD-9C5EEA9DFD96}"/>
    <hyperlink ref="D36" r:id="rId30" xr:uid="{FE2FC29B-80E9-4E43-869F-A003234D4F80}"/>
    <hyperlink ref="D37" r:id="rId31" xr:uid="{C65ABBD8-3DCB-4FD6-9B52-CB6D3F007876}"/>
    <hyperlink ref="D38" r:id="rId32" xr:uid="{65B54109-5DFC-4CAD-9448-F27AA5533F9A}"/>
    <hyperlink ref="D39" r:id="rId33" xr:uid="{C62D20B9-2A76-4BBD-99A1-5732957626F8}"/>
    <hyperlink ref="D40" r:id="rId34" xr:uid="{36490AAA-B0E6-46CC-944D-A6FD68C4C2BC}"/>
    <hyperlink ref="D41" r:id="rId35" xr:uid="{034F5756-C1B7-4EDA-8D57-7A16D2ECC43A}"/>
    <hyperlink ref="D42" r:id="rId36" xr:uid="{F0DFE5EE-40B7-4635-A0F6-02C78D51DFCC}"/>
    <hyperlink ref="D43" r:id="rId37" xr:uid="{07F1B396-83A2-4783-963F-C1B949244A95}"/>
    <hyperlink ref="D44" r:id="rId38" xr:uid="{0736D74F-DF0E-46C0-B045-A7C502A2D346}"/>
    <hyperlink ref="D45" r:id="rId39" xr:uid="{3D3EB904-F482-4C43-9E56-59F949ED85B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AC68-6CAE-4354-A864-68F58929C5A0}">
  <dimension ref="A1:Y40"/>
  <sheetViews>
    <sheetView topLeftCell="A22" workbookViewId="0">
      <selection activeCell="A3" sqref="A3:XFD3"/>
    </sheetView>
  </sheetViews>
  <sheetFormatPr defaultRowHeight="14.4"/>
  <cols>
    <col min="1" max="1" width="13.6640625" style="73" customWidth="1"/>
    <col min="2" max="2" width="8" style="73" customWidth="1"/>
    <col min="3" max="3" width="15.77734375" style="73" customWidth="1"/>
    <col min="4" max="4" width="34.33203125" style="73" customWidth="1"/>
    <col min="5" max="5" width="9.5546875" style="73" customWidth="1"/>
    <col min="6" max="6" width="14.77734375" style="73" customWidth="1"/>
    <col min="7" max="9" width="9.5546875" style="73" customWidth="1"/>
    <col min="10" max="11" width="8.88671875" style="73"/>
    <col min="12" max="12" width="9.21875" style="73" customWidth="1"/>
    <col min="13" max="15" width="8.88671875" style="73"/>
    <col min="16" max="17" width="8.21875" style="73" customWidth="1"/>
    <col min="18" max="18" width="6.88671875" style="73" customWidth="1"/>
    <col min="19" max="20" width="8.21875" style="73" customWidth="1"/>
    <col min="21" max="22" width="6.88671875" style="73" customWidth="1"/>
    <col min="23" max="23" width="37.5546875" style="73" customWidth="1"/>
    <col min="24" max="24" width="5.88671875" style="73" customWidth="1"/>
    <col min="25" max="25" width="255" style="73" customWidth="1"/>
    <col min="26" max="16384" width="8.88671875" style="73"/>
  </cols>
  <sheetData>
    <row r="1" spans="1:25" ht="1.0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37" customFormat="1" ht="42.9" customHeight="1">
      <c r="A2" s="111" t="s">
        <v>156</v>
      </c>
      <c r="B2" s="112"/>
      <c r="C2" s="112"/>
      <c r="D2" s="112"/>
      <c r="E2" s="112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 t="s">
        <v>0</v>
      </c>
      <c r="P2" s="35" t="s">
        <v>0</v>
      </c>
      <c r="Q2" s="35" t="s">
        <v>0</v>
      </c>
      <c r="R2" s="36" t="s">
        <v>0</v>
      </c>
      <c r="S2" s="35" t="s">
        <v>0</v>
      </c>
      <c r="T2" s="36" t="s">
        <v>0</v>
      </c>
      <c r="U2" s="36" t="s">
        <v>0</v>
      </c>
      <c r="V2" s="36" t="s">
        <v>0</v>
      </c>
      <c r="W2" s="36" t="s">
        <v>0</v>
      </c>
      <c r="X2" s="36" t="s">
        <v>0</v>
      </c>
    </row>
    <row r="3" spans="1:25" ht="39.6" customHeight="1">
      <c r="A3" s="89" t="s">
        <v>1</v>
      </c>
      <c r="B3" s="75" t="s">
        <v>2</v>
      </c>
      <c r="C3" s="89" t="s">
        <v>3</v>
      </c>
      <c r="D3" s="89" t="s">
        <v>4</v>
      </c>
      <c r="E3" s="75" t="s">
        <v>5</v>
      </c>
      <c r="F3" s="32" t="s">
        <v>40</v>
      </c>
      <c r="G3" s="33" t="s">
        <v>41</v>
      </c>
      <c r="H3" s="34" t="s">
        <v>42</v>
      </c>
      <c r="I3" s="34" t="s">
        <v>43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75" t="s">
        <v>14</v>
      </c>
      <c r="S3" s="75" t="s">
        <v>15</v>
      </c>
      <c r="T3" s="75" t="s">
        <v>16</v>
      </c>
      <c r="U3" s="75" t="s">
        <v>17</v>
      </c>
      <c r="V3" s="75" t="s">
        <v>18</v>
      </c>
      <c r="W3" s="75" t="s">
        <v>19</v>
      </c>
      <c r="X3" s="72"/>
      <c r="Y3" s="72"/>
    </row>
    <row r="4" spans="1:25" ht="20.399999999999999">
      <c r="A4" s="139" t="s">
        <v>20</v>
      </c>
      <c r="B4" s="118">
        <v>44440</v>
      </c>
      <c r="C4" s="139" t="s">
        <v>21</v>
      </c>
      <c r="D4" s="91" t="s">
        <v>136</v>
      </c>
      <c r="E4" s="5">
        <v>44448.458813506899</v>
      </c>
      <c r="F4" s="5"/>
      <c r="G4" s="5"/>
      <c r="H4" s="5"/>
      <c r="I4" s="5"/>
      <c r="J4" s="6">
        <v>57928</v>
      </c>
      <c r="K4" s="6">
        <v>56924</v>
      </c>
      <c r="L4" s="7">
        <v>0.98266813975970202</v>
      </c>
      <c r="M4" s="8">
        <v>13360</v>
      </c>
      <c r="N4" s="6">
        <v>7694</v>
      </c>
      <c r="O4" s="7">
        <v>0.13516267303773499</v>
      </c>
      <c r="P4" s="8">
        <v>1727</v>
      </c>
      <c r="Q4" s="6">
        <v>1211</v>
      </c>
      <c r="R4" s="7">
        <v>0.15739537301793599</v>
      </c>
      <c r="S4" s="7">
        <v>2.12739793408756E-2</v>
      </c>
      <c r="T4" s="7">
        <v>3.0338697210315499E-2</v>
      </c>
      <c r="U4" s="7">
        <v>0.129266467065868</v>
      </c>
      <c r="V4" s="9">
        <v>2.2000000000000002</v>
      </c>
      <c r="W4" s="78" t="s">
        <v>137</v>
      </c>
      <c r="X4" s="72"/>
      <c r="Y4" s="72"/>
    </row>
    <row r="5" spans="1:25">
      <c r="A5" s="140"/>
      <c r="B5" s="130"/>
      <c r="C5" s="140"/>
      <c r="D5" s="91" t="s">
        <v>136</v>
      </c>
      <c r="E5" s="5">
        <v>44448.458813506899</v>
      </c>
      <c r="F5" s="39" t="s">
        <v>143</v>
      </c>
      <c r="G5" s="40">
        <v>11</v>
      </c>
      <c r="H5" s="41">
        <f t="shared" ref="H5" si="0">G5/P4</f>
        <v>6.369426751592357E-3</v>
      </c>
      <c r="I5" s="41">
        <f>+G5/K$4</f>
        <v>1.93240109619844E-4</v>
      </c>
      <c r="J5" s="6">
        <v>57928</v>
      </c>
      <c r="K5" s="6">
        <v>56924</v>
      </c>
      <c r="L5" s="7">
        <v>0.98266813975970202</v>
      </c>
      <c r="M5" s="8">
        <v>13360</v>
      </c>
      <c r="N5" s="6">
        <v>7694</v>
      </c>
      <c r="O5" s="7">
        <v>0.13516267303773499</v>
      </c>
      <c r="P5" s="8">
        <v>1727</v>
      </c>
      <c r="Q5" s="6">
        <v>1211</v>
      </c>
      <c r="R5" s="7">
        <v>0.15739537301793599</v>
      </c>
      <c r="S5" s="7">
        <v>2.12739793408756E-2</v>
      </c>
      <c r="T5" s="7">
        <v>3.0338697210315499E-2</v>
      </c>
      <c r="U5" s="7">
        <v>0.129266467065868</v>
      </c>
      <c r="V5" s="9">
        <v>2.2000000000000002</v>
      </c>
      <c r="W5" s="78"/>
      <c r="X5" s="72"/>
      <c r="Y5" s="72"/>
    </row>
    <row r="6" spans="1:25">
      <c r="A6" s="140"/>
      <c r="B6" s="130"/>
      <c r="C6" s="140"/>
      <c r="D6" s="91" t="s">
        <v>136</v>
      </c>
      <c r="E6" s="5">
        <v>44448.458813506899</v>
      </c>
      <c r="F6" s="39" t="s">
        <v>128</v>
      </c>
      <c r="G6" s="40">
        <v>4</v>
      </c>
      <c r="H6" s="41">
        <f t="shared" ref="H6:H11" si="1">G6/P5</f>
        <v>2.3161551823972205E-3</v>
      </c>
      <c r="I6" s="41">
        <f t="shared" ref="I6:I11" si="2">+G6/K$4</f>
        <v>7.0269130770852359E-5</v>
      </c>
      <c r="J6" s="6">
        <v>57928</v>
      </c>
      <c r="K6" s="6">
        <v>56924</v>
      </c>
      <c r="L6" s="7">
        <v>0.98266813975970202</v>
      </c>
      <c r="M6" s="8">
        <v>13360</v>
      </c>
      <c r="N6" s="6">
        <v>7694</v>
      </c>
      <c r="O6" s="7">
        <v>0.13516267303773499</v>
      </c>
      <c r="P6" s="8">
        <v>1727</v>
      </c>
      <c r="Q6" s="6">
        <v>1211</v>
      </c>
      <c r="R6" s="7">
        <v>0.15739537301793599</v>
      </c>
      <c r="S6" s="7">
        <v>2.12739793408756E-2</v>
      </c>
      <c r="T6" s="7">
        <v>3.0338697210315499E-2</v>
      </c>
      <c r="U6" s="7">
        <v>0.129266467065868</v>
      </c>
      <c r="V6" s="9">
        <v>2.2000000000000002</v>
      </c>
      <c r="W6" s="78"/>
      <c r="X6" s="72"/>
      <c r="Y6" s="72"/>
    </row>
    <row r="7" spans="1:25">
      <c r="A7" s="140"/>
      <c r="B7" s="130"/>
      <c r="C7" s="140"/>
      <c r="D7" s="91" t="s">
        <v>136</v>
      </c>
      <c r="E7" s="5">
        <v>44448.458813506899</v>
      </c>
      <c r="F7" s="39" t="s">
        <v>129</v>
      </c>
      <c r="G7" s="40">
        <v>6</v>
      </c>
      <c r="H7" s="41">
        <f t="shared" si="1"/>
        <v>3.4742327735958309E-3</v>
      </c>
      <c r="I7" s="41">
        <f t="shared" si="2"/>
        <v>1.0540369615627855E-4</v>
      </c>
      <c r="J7" s="6">
        <v>57928</v>
      </c>
      <c r="K7" s="6">
        <v>56924</v>
      </c>
      <c r="L7" s="7">
        <v>0.98266813975970202</v>
      </c>
      <c r="M7" s="8">
        <v>13360</v>
      </c>
      <c r="N7" s="6">
        <v>7694</v>
      </c>
      <c r="O7" s="7">
        <v>0.13516267303773499</v>
      </c>
      <c r="P7" s="8">
        <v>1727</v>
      </c>
      <c r="Q7" s="6">
        <v>1211</v>
      </c>
      <c r="R7" s="7">
        <v>0.15739537301793599</v>
      </c>
      <c r="S7" s="7">
        <v>2.12739793408756E-2</v>
      </c>
      <c r="T7" s="7">
        <v>3.0338697210315499E-2</v>
      </c>
      <c r="U7" s="7">
        <v>0.129266467065868</v>
      </c>
      <c r="V7" s="9">
        <v>2.2000000000000002</v>
      </c>
      <c r="W7" s="78"/>
      <c r="X7" s="72"/>
      <c r="Y7" s="72"/>
    </row>
    <row r="8" spans="1:25">
      <c r="A8" s="140"/>
      <c r="B8" s="130"/>
      <c r="C8" s="140"/>
      <c r="D8" s="91" t="s">
        <v>136</v>
      </c>
      <c r="E8" s="5">
        <v>44448.458813506899</v>
      </c>
      <c r="F8" s="39" t="s">
        <v>144</v>
      </c>
      <c r="G8" s="40">
        <v>1</v>
      </c>
      <c r="H8" s="41">
        <f t="shared" si="1"/>
        <v>5.7903879559930511E-4</v>
      </c>
      <c r="I8" s="41">
        <f t="shared" si="2"/>
        <v>1.756728269271309E-5</v>
      </c>
      <c r="J8" s="6">
        <v>57928</v>
      </c>
      <c r="K8" s="6">
        <v>56924</v>
      </c>
      <c r="L8" s="7">
        <v>0.98266813975970202</v>
      </c>
      <c r="M8" s="8">
        <v>13360</v>
      </c>
      <c r="N8" s="6">
        <v>7694</v>
      </c>
      <c r="O8" s="7">
        <v>0.13516267303773499</v>
      </c>
      <c r="P8" s="8">
        <v>1727</v>
      </c>
      <c r="Q8" s="6">
        <v>1211</v>
      </c>
      <c r="R8" s="7">
        <v>0.15739537301793599</v>
      </c>
      <c r="S8" s="7">
        <v>2.12739793408756E-2</v>
      </c>
      <c r="T8" s="7">
        <v>3.0338697210315499E-2</v>
      </c>
      <c r="U8" s="7">
        <v>0.129266467065868</v>
      </c>
      <c r="V8" s="9">
        <v>2.2000000000000002</v>
      </c>
      <c r="W8" s="78"/>
      <c r="X8" s="72"/>
      <c r="Y8" s="72"/>
    </row>
    <row r="9" spans="1:25">
      <c r="A9" s="140"/>
      <c r="B9" s="130"/>
      <c r="C9" s="140"/>
      <c r="D9" s="91" t="s">
        <v>136</v>
      </c>
      <c r="E9" s="5">
        <v>44448.458813506899</v>
      </c>
      <c r="F9" s="39" t="s">
        <v>104</v>
      </c>
      <c r="G9" s="40">
        <v>0</v>
      </c>
      <c r="H9" s="41">
        <f t="shared" si="1"/>
        <v>0</v>
      </c>
      <c r="I9" s="41">
        <f t="shared" si="2"/>
        <v>0</v>
      </c>
      <c r="J9" s="6">
        <v>57928</v>
      </c>
      <c r="K9" s="6">
        <v>56924</v>
      </c>
      <c r="L9" s="7">
        <v>0.98266813975970202</v>
      </c>
      <c r="M9" s="8">
        <v>13360</v>
      </c>
      <c r="N9" s="6">
        <v>7694</v>
      </c>
      <c r="O9" s="7">
        <v>0.13516267303773499</v>
      </c>
      <c r="P9" s="8">
        <v>1727</v>
      </c>
      <c r="Q9" s="6">
        <v>1211</v>
      </c>
      <c r="R9" s="7">
        <v>0.15739537301793599</v>
      </c>
      <c r="S9" s="7">
        <v>2.12739793408756E-2</v>
      </c>
      <c r="T9" s="7">
        <v>3.0338697210315499E-2</v>
      </c>
      <c r="U9" s="7">
        <v>0.129266467065868</v>
      </c>
      <c r="V9" s="9">
        <v>2.2000000000000002</v>
      </c>
      <c r="W9" s="78"/>
      <c r="X9" s="72"/>
      <c r="Y9" s="72"/>
    </row>
    <row r="10" spans="1:25">
      <c r="A10" s="140"/>
      <c r="B10" s="130"/>
      <c r="C10" s="140"/>
      <c r="D10" s="91" t="s">
        <v>136</v>
      </c>
      <c r="E10" s="5">
        <v>44448.458813506899</v>
      </c>
      <c r="F10" s="39" t="s">
        <v>127</v>
      </c>
      <c r="G10" s="40">
        <v>6</v>
      </c>
      <c r="H10" s="41">
        <f t="shared" si="1"/>
        <v>3.4742327735958309E-3</v>
      </c>
      <c r="I10" s="41">
        <f t="shared" si="2"/>
        <v>1.0540369615627855E-4</v>
      </c>
      <c r="J10" s="6">
        <v>57928</v>
      </c>
      <c r="K10" s="6">
        <v>56924</v>
      </c>
      <c r="L10" s="7">
        <v>0.98266813975970202</v>
      </c>
      <c r="M10" s="8">
        <v>13360</v>
      </c>
      <c r="N10" s="6">
        <v>7694</v>
      </c>
      <c r="O10" s="7">
        <v>0.13516267303773499</v>
      </c>
      <c r="P10" s="8">
        <v>1727</v>
      </c>
      <c r="Q10" s="6">
        <v>1211</v>
      </c>
      <c r="R10" s="7">
        <v>0.15739537301793599</v>
      </c>
      <c r="S10" s="7">
        <v>2.12739793408756E-2</v>
      </c>
      <c r="T10" s="7">
        <v>3.0338697210315499E-2</v>
      </c>
      <c r="U10" s="7">
        <v>0.129266467065868</v>
      </c>
      <c r="V10" s="9">
        <v>2.2000000000000002</v>
      </c>
      <c r="W10" s="78"/>
      <c r="X10" s="72"/>
      <c r="Y10" s="72"/>
    </row>
    <row r="11" spans="1:25">
      <c r="A11" s="140"/>
      <c r="B11" s="130"/>
      <c r="C11" s="140"/>
      <c r="D11" s="91" t="s">
        <v>136</v>
      </c>
      <c r="E11" s="5">
        <v>44448.458813506899</v>
      </c>
      <c r="F11" s="39" t="s">
        <v>145</v>
      </c>
      <c r="G11" s="40">
        <v>6</v>
      </c>
      <c r="H11" s="41">
        <f t="shared" si="1"/>
        <v>3.4742327735958309E-3</v>
      </c>
      <c r="I11" s="41">
        <f t="shared" si="2"/>
        <v>1.0540369615627855E-4</v>
      </c>
      <c r="J11" s="6">
        <v>57928</v>
      </c>
      <c r="K11" s="6">
        <v>56924</v>
      </c>
      <c r="L11" s="7">
        <v>0.98266813975970202</v>
      </c>
      <c r="M11" s="8">
        <v>13360</v>
      </c>
      <c r="N11" s="6">
        <v>7694</v>
      </c>
      <c r="O11" s="7">
        <v>0.13516267303773499</v>
      </c>
      <c r="P11" s="8">
        <v>1727</v>
      </c>
      <c r="Q11" s="6">
        <v>1211</v>
      </c>
      <c r="R11" s="7">
        <v>0.15739537301793599</v>
      </c>
      <c r="S11" s="7">
        <v>2.12739793408756E-2</v>
      </c>
      <c r="T11" s="7">
        <v>3.0338697210315499E-2</v>
      </c>
      <c r="U11" s="7">
        <v>0.129266467065868</v>
      </c>
      <c r="V11" s="9">
        <v>2.2000000000000002</v>
      </c>
      <c r="W11" s="78"/>
      <c r="X11" s="72"/>
      <c r="Y11" s="72"/>
    </row>
    <row r="12" spans="1:25">
      <c r="A12" s="140"/>
      <c r="B12" s="130"/>
      <c r="C12" s="140"/>
      <c r="D12" s="91"/>
      <c r="E12" s="5"/>
      <c r="F12" s="5"/>
      <c r="G12" s="5"/>
      <c r="H12" s="5"/>
      <c r="I12" s="5"/>
      <c r="J12" s="6"/>
      <c r="K12" s="6"/>
      <c r="L12" s="7"/>
      <c r="M12" s="8"/>
      <c r="N12" s="6"/>
      <c r="O12" s="7"/>
      <c r="P12" s="8"/>
      <c r="Q12" s="6"/>
      <c r="R12" s="7"/>
      <c r="S12" s="7"/>
      <c r="T12" s="7"/>
      <c r="U12" s="7"/>
      <c r="V12" s="9"/>
      <c r="W12" s="78"/>
      <c r="X12" s="72"/>
      <c r="Y12" s="72"/>
    </row>
    <row r="13" spans="1:25" ht="20.399999999999999">
      <c r="A13" s="141"/>
      <c r="B13" s="141"/>
      <c r="C13" s="141"/>
      <c r="D13" s="91" t="s">
        <v>138</v>
      </c>
      <c r="E13" s="5">
        <v>44449.437726851902</v>
      </c>
      <c r="F13" s="5"/>
      <c r="G13" s="5"/>
      <c r="H13" s="5"/>
      <c r="I13" s="5"/>
      <c r="J13" s="6">
        <v>73952</v>
      </c>
      <c r="K13" s="6">
        <v>46807</v>
      </c>
      <c r="L13" s="7">
        <v>0.63293758113370802</v>
      </c>
      <c r="M13" s="8">
        <v>8775</v>
      </c>
      <c r="N13" s="6">
        <v>5549</v>
      </c>
      <c r="O13" s="7">
        <v>0.118550644134424</v>
      </c>
      <c r="P13" s="8">
        <v>269</v>
      </c>
      <c r="Q13" s="6">
        <v>209</v>
      </c>
      <c r="R13" s="7">
        <v>3.7664444043971901E-2</v>
      </c>
      <c r="S13" s="7">
        <v>4.46514410237785E-3</v>
      </c>
      <c r="T13" s="7">
        <v>5.7470036532997204E-3</v>
      </c>
      <c r="U13" s="7">
        <v>3.0655270655270701E-2</v>
      </c>
      <c r="V13" s="9">
        <v>1.2</v>
      </c>
      <c r="W13" s="78" t="s">
        <v>139</v>
      </c>
      <c r="X13" s="72"/>
      <c r="Y13" s="72"/>
    </row>
    <row r="14" spans="1:25">
      <c r="A14" s="141"/>
      <c r="B14" s="141"/>
      <c r="C14" s="141"/>
      <c r="D14" s="91" t="s">
        <v>138</v>
      </c>
      <c r="E14" s="5">
        <v>44449.437726851902</v>
      </c>
      <c r="F14" s="39" t="s">
        <v>67</v>
      </c>
      <c r="G14" s="40">
        <v>40</v>
      </c>
      <c r="H14" s="41">
        <f t="shared" ref="H14" si="3">G14/P13</f>
        <v>0.14869888475836432</v>
      </c>
      <c r="I14" s="41">
        <f>+G14/K$13</f>
        <v>8.5457303394791378E-4</v>
      </c>
      <c r="J14" s="6">
        <v>73952</v>
      </c>
      <c r="K14" s="6">
        <v>46807</v>
      </c>
      <c r="L14" s="7">
        <v>0.63293758113370802</v>
      </c>
      <c r="M14" s="8">
        <v>8775</v>
      </c>
      <c r="N14" s="6">
        <v>5549</v>
      </c>
      <c r="O14" s="7">
        <v>0.118550644134424</v>
      </c>
      <c r="P14" s="8">
        <v>269</v>
      </c>
      <c r="Q14" s="6">
        <v>209</v>
      </c>
      <c r="R14" s="7">
        <v>3.7664444043971901E-2</v>
      </c>
      <c r="S14" s="7">
        <v>4.46514410237785E-3</v>
      </c>
      <c r="T14" s="7">
        <v>5.7470036532997204E-3</v>
      </c>
      <c r="U14" s="7">
        <v>3.0655270655270701E-2</v>
      </c>
      <c r="V14" s="9">
        <v>1.2</v>
      </c>
      <c r="W14" s="78"/>
      <c r="X14" s="72"/>
      <c r="Y14" s="72"/>
    </row>
    <row r="15" spans="1:25">
      <c r="A15" s="141"/>
      <c r="B15" s="141"/>
      <c r="C15" s="141"/>
      <c r="D15" s="91" t="s">
        <v>138</v>
      </c>
      <c r="E15" s="5">
        <v>44449.437726851902</v>
      </c>
      <c r="F15" s="39" t="s">
        <v>146</v>
      </c>
      <c r="G15" s="40">
        <v>34</v>
      </c>
      <c r="H15" s="41">
        <f t="shared" ref="H15:H26" si="4">G15/P14</f>
        <v>0.12639405204460966</v>
      </c>
      <c r="I15" s="41">
        <f t="shared" ref="I15:I26" si="5">+G15/K$13</f>
        <v>7.2638707885572674E-4</v>
      </c>
      <c r="J15" s="6">
        <v>73952</v>
      </c>
      <c r="K15" s="6">
        <v>46807</v>
      </c>
      <c r="L15" s="7">
        <v>0.63293758113370802</v>
      </c>
      <c r="M15" s="8">
        <v>8775</v>
      </c>
      <c r="N15" s="6">
        <v>5549</v>
      </c>
      <c r="O15" s="7">
        <v>0.118550644134424</v>
      </c>
      <c r="P15" s="8">
        <v>269</v>
      </c>
      <c r="Q15" s="6">
        <v>209</v>
      </c>
      <c r="R15" s="7">
        <v>3.7664444043971901E-2</v>
      </c>
      <c r="S15" s="7">
        <v>4.46514410237785E-3</v>
      </c>
      <c r="T15" s="7">
        <v>5.7470036532997204E-3</v>
      </c>
      <c r="U15" s="7">
        <v>3.0655270655270701E-2</v>
      </c>
      <c r="V15" s="9">
        <v>1.2</v>
      </c>
      <c r="W15" s="78"/>
      <c r="X15" s="72"/>
      <c r="Y15" s="72"/>
    </row>
    <row r="16" spans="1:25">
      <c r="A16" s="141"/>
      <c r="B16" s="141"/>
      <c r="C16" s="141"/>
      <c r="D16" s="91" t="s">
        <v>138</v>
      </c>
      <c r="E16" s="5">
        <v>44449.437726851902</v>
      </c>
      <c r="F16" s="39" t="s">
        <v>68</v>
      </c>
      <c r="G16" s="40">
        <v>11</v>
      </c>
      <c r="H16" s="41">
        <f t="shared" si="4"/>
        <v>4.0892193308550186E-2</v>
      </c>
      <c r="I16" s="41">
        <f t="shared" si="5"/>
        <v>2.3500758433567628E-4</v>
      </c>
      <c r="J16" s="6">
        <v>73952</v>
      </c>
      <c r="K16" s="6">
        <v>46807</v>
      </c>
      <c r="L16" s="7">
        <v>0.63293758113370802</v>
      </c>
      <c r="M16" s="8">
        <v>8775</v>
      </c>
      <c r="N16" s="6">
        <v>5549</v>
      </c>
      <c r="O16" s="7">
        <v>0.118550644134424</v>
      </c>
      <c r="P16" s="8">
        <v>269</v>
      </c>
      <c r="Q16" s="6">
        <v>209</v>
      </c>
      <c r="R16" s="7">
        <v>3.7664444043971901E-2</v>
      </c>
      <c r="S16" s="7">
        <v>4.46514410237785E-3</v>
      </c>
      <c r="T16" s="7">
        <v>5.7470036532997204E-3</v>
      </c>
      <c r="U16" s="7">
        <v>3.0655270655270701E-2</v>
      </c>
      <c r="V16" s="9">
        <v>1.2</v>
      </c>
      <c r="W16" s="78"/>
      <c r="X16" s="72"/>
      <c r="Y16" s="72"/>
    </row>
    <row r="17" spans="1:25">
      <c r="A17" s="141"/>
      <c r="B17" s="141"/>
      <c r="C17" s="141"/>
      <c r="D17" s="91" t="s">
        <v>138</v>
      </c>
      <c r="E17" s="5">
        <v>44449.437726851902</v>
      </c>
      <c r="F17" s="39" t="s">
        <v>147</v>
      </c>
      <c r="G17" s="40">
        <v>53</v>
      </c>
      <c r="H17" s="41">
        <f t="shared" si="4"/>
        <v>0.19702602230483271</v>
      </c>
      <c r="I17" s="41">
        <f t="shared" si="5"/>
        <v>1.1323092699809857E-3</v>
      </c>
      <c r="J17" s="6">
        <v>73952</v>
      </c>
      <c r="K17" s="6">
        <v>46807</v>
      </c>
      <c r="L17" s="7">
        <v>0.63293758113370802</v>
      </c>
      <c r="M17" s="8">
        <v>8775</v>
      </c>
      <c r="N17" s="6">
        <v>5549</v>
      </c>
      <c r="O17" s="7">
        <v>0.118550644134424</v>
      </c>
      <c r="P17" s="8">
        <v>269</v>
      </c>
      <c r="Q17" s="6">
        <v>209</v>
      </c>
      <c r="R17" s="7">
        <v>3.7664444043971901E-2</v>
      </c>
      <c r="S17" s="7">
        <v>4.46514410237785E-3</v>
      </c>
      <c r="T17" s="7">
        <v>5.7470036532997204E-3</v>
      </c>
      <c r="U17" s="7">
        <v>3.0655270655270701E-2</v>
      </c>
      <c r="V17" s="9">
        <v>1.2</v>
      </c>
      <c r="W17" s="78"/>
      <c r="X17" s="72"/>
      <c r="Y17" s="72"/>
    </row>
    <row r="18" spans="1:25">
      <c r="A18" s="141"/>
      <c r="B18" s="141"/>
      <c r="C18" s="141"/>
      <c r="D18" s="91" t="s">
        <v>138</v>
      </c>
      <c r="E18" s="5">
        <v>44449.437726851902</v>
      </c>
      <c r="F18" s="39" t="s">
        <v>155</v>
      </c>
      <c r="G18" s="40">
        <v>43</v>
      </c>
      <c r="H18" s="41">
        <f t="shared" si="4"/>
        <v>0.15985130111524162</v>
      </c>
      <c r="I18" s="41">
        <f t="shared" si="5"/>
        <v>9.186660114940073E-4</v>
      </c>
      <c r="J18" s="6">
        <v>73952</v>
      </c>
      <c r="K18" s="6">
        <v>46807</v>
      </c>
      <c r="L18" s="7">
        <v>0.63293758113370802</v>
      </c>
      <c r="M18" s="8">
        <v>8775</v>
      </c>
      <c r="N18" s="6">
        <v>5549</v>
      </c>
      <c r="O18" s="7">
        <v>0.118550644134424</v>
      </c>
      <c r="P18" s="8">
        <v>269</v>
      </c>
      <c r="Q18" s="6">
        <v>209</v>
      </c>
      <c r="R18" s="7">
        <v>3.7664444043971901E-2</v>
      </c>
      <c r="S18" s="7">
        <v>4.46514410237785E-3</v>
      </c>
      <c r="T18" s="7">
        <v>5.7470036532997204E-3</v>
      </c>
      <c r="U18" s="7">
        <v>3.0655270655270701E-2</v>
      </c>
      <c r="V18" s="9">
        <v>1.2</v>
      </c>
      <c r="W18" s="78"/>
      <c r="X18" s="72"/>
      <c r="Y18" s="72"/>
    </row>
    <row r="19" spans="1:25">
      <c r="A19" s="141"/>
      <c r="B19" s="141"/>
      <c r="C19" s="141"/>
      <c r="D19" s="91" t="s">
        <v>138</v>
      </c>
      <c r="E19" s="5">
        <v>44449.437726851902</v>
      </c>
      <c r="F19" s="39" t="s">
        <v>148</v>
      </c>
      <c r="G19" s="40">
        <v>7</v>
      </c>
      <c r="H19" s="41">
        <f t="shared" si="4"/>
        <v>2.6022304832713755E-2</v>
      </c>
      <c r="I19" s="41">
        <f t="shared" si="5"/>
        <v>1.495502809408849E-4</v>
      </c>
      <c r="J19" s="6">
        <v>73952</v>
      </c>
      <c r="K19" s="6">
        <v>46807</v>
      </c>
      <c r="L19" s="7">
        <v>0.63293758113370802</v>
      </c>
      <c r="M19" s="8">
        <v>8775</v>
      </c>
      <c r="N19" s="6">
        <v>5549</v>
      </c>
      <c r="O19" s="7">
        <v>0.118550644134424</v>
      </c>
      <c r="P19" s="8">
        <v>269</v>
      </c>
      <c r="Q19" s="6">
        <v>209</v>
      </c>
      <c r="R19" s="7">
        <v>3.7664444043971901E-2</v>
      </c>
      <c r="S19" s="7">
        <v>4.46514410237785E-3</v>
      </c>
      <c r="T19" s="7">
        <v>5.7470036532997204E-3</v>
      </c>
      <c r="U19" s="7">
        <v>3.0655270655270701E-2</v>
      </c>
      <c r="V19" s="9">
        <v>1.2</v>
      </c>
      <c r="W19" s="78"/>
      <c r="X19" s="72"/>
      <c r="Y19" s="72"/>
    </row>
    <row r="20" spans="1:25">
      <c r="A20" s="141"/>
      <c r="B20" s="141"/>
      <c r="C20" s="141"/>
      <c r="D20" s="91" t="s">
        <v>138</v>
      </c>
      <c r="E20" s="5">
        <v>44449.437726851902</v>
      </c>
      <c r="F20" s="39" t="s">
        <v>149</v>
      </c>
      <c r="G20" s="40">
        <v>6</v>
      </c>
      <c r="H20" s="41">
        <f t="shared" si="4"/>
        <v>2.2304832713754646E-2</v>
      </c>
      <c r="I20" s="41">
        <f t="shared" si="5"/>
        <v>1.2818595509218707E-4</v>
      </c>
      <c r="J20" s="6">
        <v>73952</v>
      </c>
      <c r="K20" s="6">
        <v>46807</v>
      </c>
      <c r="L20" s="7">
        <v>0.63293758113370802</v>
      </c>
      <c r="M20" s="8">
        <v>8775</v>
      </c>
      <c r="N20" s="6">
        <v>5549</v>
      </c>
      <c r="O20" s="7">
        <v>0.118550644134424</v>
      </c>
      <c r="P20" s="8">
        <v>269</v>
      </c>
      <c r="Q20" s="6">
        <v>209</v>
      </c>
      <c r="R20" s="7">
        <v>3.7664444043971901E-2</v>
      </c>
      <c r="S20" s="7">
        <v>4.46514410237785E-3</v>
      </c>
      <c r="T20" s="7">
        <v>5.7470036532997204E-3</v>
      </c>
      <c r="U20" s="7">
        <v>3.0655270655270701E-2</v>
      </c>
      <c r="V20" s="9">
        <v>1.2</v>
      </c>
      <c r="W20" s="78"/>
      <c r="X20" s="72"/>
      <c r="Y20" s="72"/>
    </row>
    <row r="21" spans="1:25">
      <c r="A21" s="141"/>
      <c r="B21" s="141"/>
      <c r="C21" s="141"/>
      <c r="D21" s="91" t="s">
        <v>138</v>
      </c>
      <c r="E21" s="5">
        <v>44449.437726851902</v>
      </c>
      <c r="F21" s="39" t="s">
        <v>69</v>
      </c>
      <c r="G21" s="40">
        <v>3</v>
      </c>
      <c r="H21" s="41">
        <f t="shared" si="4"/>
        <v>1.1152416356877323E-2</v>
      </c>
      <c r="I21" s="41">
        <f t="shared" si="5"/>
        <v>6.4092977546093534E-5</v>
      </c>
      <c r="J21" s="6">
        <v>73952</v>
      </c>
      <c r="K21" s="6">
        <v>46807</v>
      </c>
      <c r="L21" s="7">
        <v>0.63293758113370802</v>
      </c>
      <c r="M21" s="8">
        <v>8775</v>
      </c>
      <c r="N21" s="6">
        <v>5549</v>
      </c>
      <c r="O21" s="7">
        <v>0.118550644134424</v>
      </c>
      <c r="P21" s="8">
        <v>269</v>
      </c>
      <c r="Q21" s="6">
        <v>209</v>
      </c>
      <c r="R21" s="7">
        <v>3.7664444043971901E-2</v>
      </c>
      <c r="S21" s="7">
        <v>4.46514410237785E-3</v>
      </c>
      <c r="T21" s="7">
        <v>5.7470036532997204E-3</v>
      </c>
      <c r="U21" s="7">
        <v>3.0655270655270701E-2</v>
      </c>
      <c r="V21" s="9">
        <v>1.2</v>
      </c>
      <c r="W21" s="78"/>
      <c r="X21" s="72"/>
      <c r="Y21" s="72"/>
    </row>
    <row r="22" spans="1:25">
      <c r="A22" s="141"/>
      <c r="B22" s="141"/>
      <c r="C22" s="141"/>
      <c r="D22" s="91" t="s">
        <v>138</v>
      </c>
      <c r="E22" s="5">
        <v>44449.437726851902</v>
      </c>
      <c r="F22" s="39" t="s">
        <v>150</v>
      </c>
      <c r="G22" s="40">
        <v>15</v>
      </c>
      <c r="H22" s="41">
        <f t="shared" si="4"/>
        <v>5.5762081784386616E-2</v>
      </c>
      <c r="I22" s="41">
        <f t="shared" si="5"/>
        <v>3.2046488773046765E-4</v>
      </c>
      <c r="J22" s="6">
        <v>73952</v>
      </c>
      <c r="K22" s="6">
        <v>46807</v>
      </c>
      <c r="L22" s="7">
        <v>0.63293758113370802</v>
      </c>
      <c r="M22" s="8">
        <v>8775</v>
      </c>
      <c r="N22" s="6">
        <v>5549</v>
      </c>
      <c r="O22" s="7">
        <v>0.118550644134424</v>
      </c>
      <c r="P22" s="8">
        <v>269</v>
      </c>
      <c r="Q22" s="6">
        <v>209</v>
      </c>
      <c r="R22" s="7">
        <v>3.7664444043971901E-2</v>
      </c>
      <c r="S22" s="7">
        <v>4.46514410237785E-3</v>
      </c>
      <c r="T22" s="7">
        <v>5.7470036532997204E-3</v>
      </c>
      <c r="U22" s="7">
        <v>3.0655270655270701E-2</v>
      </c>
      <c r="V22" s="9">
        <v>1.2</v>
      </c>
      <c r="W22" s="78"/>
      <c r="X22" s="72"/>
      <c r="Y22" s="72"/>
    </row>
    <row r="23" spans="1:25">
      <c r="A23" s="141"/>
      <c r="B23" s="141"/>
      <c r="C23" s="141"/>
      <c r="D23" s="91" t="s">
        <v>138</v>
      </c>
      <c r="E23" s="5">
        <v>44449.437726851902</v>
      </c>
      <c r="F23" s="39" t="s">
        <v>151</v>
      </c>
      <c r="G23" s="40">
        <v>4</v>
      </c>
      <c r="H23" s="41">
        <f t="shared" si="4"/>
        <v>1.4869888475836431E-2</v>
      </c>
      <c r="I23" s="41">
        <f t="shared" si="5"/>
        <v>8.5457303394791378E-5</v>
      </c>
      <c r="J23" s="6">
        <v>73952</v>
      </c>
      <c r="K23" s="6">
        <v>46807</v>
      </c>
      <c r="L23" s="7">
        <v>0.63293758113370802</v>
      </c>
      <c r="M23" s="8">
        <v>8775</v>
      </c>
      <c r="N23" s="6">
        <v>5549</v>
      </c>
      <c r="O23" s="7">
        <v>0.118550644134424</v>
      </c>
      <c r="P23" s="8">
        <v>269</v>
      </c>
      <c r="Q23" s="6">
        <v>209</v>
      </c>
      <c r="R23" s="7">
        <v>3.7664444043971901E-2</v>
      </c>
      <c r="S23" s="7">
        <v>4.46514410237785E-3</v>
      </c>
      <c r="T23" s="7">
        <v>5.7470036532997204E-3</v>
      </c>
      <c r="U23" s="7">
        <v>3.0655270655270701E-2</v>
      </c>
      <c r="V23" s="9">
        <v>1.2</v>
      </c>
      <c r="W23" s="78"/>
      <c r="X23" s="72"/>
      <c r="Y23" s="72"/>
    </row>
    <row r="24" spans="1:25">
      <c r="A24" s="141"/>
      <c r="B24" s="141"/>
      <c r="C24" s="141"/>
      <c r="D24" s="91" t="s">
        <v>138</v>
      </c>
      <c r="E24" s="5">
        <v>44449.437726851902</v>
      </c>
      <c r="F24" s="39" t="s">
        <v>152</v>
      </c>
      <c r="G24" s="40">
        <v>2</v>
      </c>
      <c r="H24" s="41">
        <f t="shared" si="4"/>
        <v>7.4349442379182153E-3</v>
      </c>
      <c r="I24" s="41">
        <f t="shared" si="5"/>
        <v>4.2728651697395689E-5</v>
      </c>
      <c r="J24" s="6">
        <v>73952</v>
      </c>
      <c r="K24" s="6">
        <v>46807</v>
      </c>
      <c r="L24" s="7">
        <v>0.63293758113370802</v>
      </c>
      <c r="M24" s="8">
        <v>8775</v>
      </c>
      <c r="N24" s="6">
        <v>5549</v>
      </c>
      <c r="O24" s="7">
        <v>0.118550644134424</v>
      </c>
      <c r="P24" s="8">
        <v>269</v>
      </c>
      <c r="Q24" s="6">
        <v>209</v>
      </c>
      <c r="R24" s="7">
        <v>3.7664444043971901E-2</v>
      </c>
      <c r="S24" s="7">
        <v>4.46514410237785E-3</v>
      </c>
      <c r="T24" s="7">
        <v>5.7470036532997204E-3</v>
      </c>
      <c r="U24" s="7">
        <v>3.0655270655270701E-2</v>
      </c>
      <c r="V24" s="9">
        <v>1.2</v>
      </c>
      <c r="W24" s="78"/>
      <c r="X24" s="72"/>
      <c r="Y24" s="72"/>
    </row>
    <row r="25" spans="1:25">
      <c r="A25" s="141"/>
      <c r="B25" s="141"/>
      <c r="C25" s="141"/>
      <c r="D25" s="91" t="s">
        <v>138</v>
      </c>
      <c r="E25" s="5">
        <v>44449.437726851902</v>
      </c>
      <c r="F25" s="39" t="s">
        <v>153</v>
      </c>
      <c r="G25" s="40">
        <v>10</v>
      </c>
      <c r="H25" s="41">
        <f t="shared" si="4"/>
        <v>3.717472118959108E-2</v>
      </c>
      <c r="I25" s="41">
        <f t="shared" si="5"/>
        <v>2.1364325848697845E-4</v>
      </c>
      <c r="J25" s="6">
        <v>73952</v>
      </c>
      <c r="K25" s="6">
        <v>46807</v>
      </c>
      <c r="L25" s="7">
        <v>0.63293758113370802</v>
      </c>
      <c r="M25" s="8">
        <v>8775</v>
      </c>
      <c r="N25" s="6">
        <v>5549</v>
      </c>
      <c r="O25" s="7">
        <v>0.118550644134424</v>
      </c>
      <c r="P25" s="8">
        <v>269</v>
      </c>
      <c r="Q25" s="6">
        <v>209</v>
      </c>
      <c r="R25" s="7">
        <v>3.7664444043971901E-2</v>
      </c>
      <c r="S25" s="7">
        <v>4.46514410237785E-3</v>
      </c>
      <c r="T25" s="7">
        <v>5.7470036532997204E-3</v>
      </c>
      <c r="U25" s="7">
        <v>3.0655270655270701E-2</v>
      </c>
      <c r="V25" s="9">
        <v>1.2</v>
      </c>
      <c r="W25" s="78"/>
      <c r="X25" s="72"/>
      <c r="Y25" s="72"/>
    </row>
    <row r="26" spans="1:25">
      <c r="A26" s="141"/>
      <c r="B26" s="141"/>
      <c r="C26" s="141"/>
      <c r="D26" s="91" t="s">
        <v>138</v>
      </c>
      <c r="E26" s="5">
        <v>44449.437726851902</v>
      </c>
      <c r="F26" s="39" t="s">
        <v>154</v>
      </c>
      <c r="G26" s="40">
        <v>2</v>
      </c>
      <c r="H26" s="41">
        <f t="shared" si="4"/>
        <v>7.4349442379182153E-3</v>
      </c>
      <c r="I26" s="41">
        <f t="shared" si="5"/>
        <v>4.2728651697395689E-5</v>
      </c>
      <c r="J26" s="6">
        <v>73952</v>
      </c>
      <c r="K26" s="6">
        <v>46807</v>
      </c>
      <c r="L26" s="7">
        <v>0.63293758113370802</v>
      </c>
      <c r="M26" s="8">
        <v>8775</v>
      </c>
      <c r="N26" s="6">
        <v>5549</v>
      </c>
      <c r="O26" s="7">
        <v>0.118550644134424</v>
      </c>
      <c r="P26" s="8">
        <v>269</v>
      </c>
      <c r="Q26" s="6">
        <v>209</v>
      </c>
      <c r="R26" s="7">
        <v>3.7664444043971901E-2</v>
      </c>
      <c r="S26" s="7">
        <v>4.46514410237785E-3</v>
      </c>
      <c r="T26" s="7">
        <v>5.7470036532997204E-3</v>
      </c>
      <c r="U26" s="7">
        <v>3.0655270655270701E-2</v>
      </c>
      <c r="V26" s="9">
        <v>1.2</v>
      </c>
      <c r="W26" s="78"/>
      <c r="X26" s="72"/>
      <c r="Y26" s="72"/>
    </row>
    <row r="27" spans="1:25">
      <c r="A27" s="141"/>
      <c r="B27" s="141"/>
      <c r="C27" s="141"/>
      <c r="D27" s="91"/>
      <c r="E27" s="5"/>
      <c r="F27" s="5"/>
      <c r="G27" s="5"/>
      <c r="H27" s="5"/>
      <c r="I27" s="5"/>
      <c r="J27" s="6"/>
      <c r="K27" s="6"/>
      <c r="L27" s="7"/>
      <c r="M27" s="8"/>
      <c r="N27" s="6"/>
      <c r="O27" s="7"/>
      <c r="P27" s="8"/>
      <c r="Q27" s="6"/>
      <c r="R27" s="7"/>
      <c r="S27" s="7"/>
      <c r="T27" s="7"/>
      <c r="U27" s="7"/>
      <c r="V27" s="9"/>
      <c r="W27" s="78"/>
      <c r="X27" s="72"/>
      <c r="Y27" s="72"/>
    </row>
    <row r="28" spans="1:25" ht="30.6">
      <c r="A28" s="141"/>
      <c r="B28" s="141"/>
      <c r="C28" s="142"/>
      <c r="D28" s="91" t="s">
        <v>140</v>
      </c>
      <c r="E28" s="5">
        <v>44463.375501423601</v>
      </c>
      <c r="F28" s="5"/>
      <c r="G28" s="5"/>
      <c r="H28" s="5"/>
      <c r="I28" s="5"/>
      <c r="J28" s="6">
        <v>57804</v>
      </c>
      <c r="K28" s="6">
        <v>56853</v>
      </c>
      <c r="L28" s="7">
        <v>0.98354785135976797</v>
      </c>
      <c r="M28" s="8">
        <v>12107</v>
      </c>
      <c r="N28" s="6">
        <v>7394</v>
      </c>
      <c r="O28" s="7">
        <v>0.13005470247832099</v>
      </c>
      <c r="P28" s="8">
        <v>830</v>
      </c>
      <c r="Q28" s="6">
        <v>595</v>
      </c>
      <c r="R28" s="7">
        <v>8.0470651879902599E-2</v>
      </c>
      <c r="S28" s="7">
        <v>1.04655866884773E-2</v>
      </c>
      <c r="T28" s="7">
        <v>1.45990536998927E-2</v>
      </c>
      <c r="U28" s="7">
        <v>6.8555381184438796E-2</v>
      </c>
      <c r="V28" s="9">
        <v>0.1</v>
      </c>
      <c r="W28" s="78" t="s">
        <v>141</v>
      </c>
      <c r="X28" s="72"/>
      <c r="Y28" s="72"/>
    </row>
    <row r="29" spans="1:25">
      <c r="A29" s="141"/>
      <c r="B29" s="141"/>
      <c r="C29" s="90"/>
      <c r="D29" s="91" t="s">
        <v>140</v>
      </c>
      <c r="E29" s="5">
        <v>44463.375501423601</v>
      </c>
      <c r="F29" s="39" t="s">
        <v>143</v>
      </c>
      <c r="G29" s="40">
        <v>12</v>
      </c>
      <c r="H29" s="41">
        <f t="shared" ref="H29:H35" si="6">G29/P28</f>
        <v>1.4457831325301205E-2</v>
      </c>
      <c r="I29" s="41">
        <f>+G29/K$28</f>
        <v>2.1107065590206321E-4</v>
      </c>
      <c r="J29" s="6">
        <v>57804</v>
      </c>
      <c r="K29" s="6">
        <v>56853</v>
      </c>
      <c r="L29" s="7">
        <v>0.98354785135976797</v>
      </c>
      <c r="M29" s="8">
        <v>12107</v>
      </c>
      <c r="N29" s="6">
        <v>7394</v>
      </c>
      <c r="O29" s="7">
        <v>0.13005470247832099</v>
      </c>
      <c r="P29" s="8">
        <v>830</v>
      </c>
      <c r="Q29" s="6">
        <v>595</v>
      </c>
      <c r="R29" s="7">
        <v>8.0470651879902599E-2</v>
      </c>
      <c r="S29" s="7">
        <v>1.04655866884773E-2</v>
      </c>
      <c r="T29" s="7">
        <v>1.45990536998927E-2</v>
      </c>
      <c r="U29" s="7">
        <v>6.8555381184438796E-2</v>
      </c>
      <c r="V29" s="9">
        <v>0.1</v>
      </c>
      <c r="W29" s="78"/>
      <c r="X29" s="72"/>
      <c r="Y29" s="72"/>
    </row>
    <row r="30" spans="1:25">
      <c r="A30" s="141"/>
      <c r="B30" s="141"/>
      <c r="C30" s="90"/>
      <c r="D30" s="91" t="s">
        <v>140</v>
      </c>
      <c r="E30" s="5">
        <v>44463.375501423601</v>
      </c>
      <c r="F30" s="39" t="s">
        <v>129</v>
      </c>
      <c r="G30" s="40">
        <v>17</v>
      </c>
      <c r="H30" s="41">
        <f t="shared" si="6"/>
        <v>2.0481927710843374E-2</v>
      </c>
      <c r="I30" s="41">
        <f t="shared" ref="I30:I35" si="7">+G30/K$28</f>
        <v>2.990167625279229E-4</v>
      </c>
      <c r="J30" s="6">
        <v>57804</v>
      </c>
      <c r="K30" s="6">
        <v>56853</v>
      </c>
      <c r="L30" s="7">
        <v>0.98354785135976797</v>
      </c>
      <c r="M30" s="8">
        <v>12107</v>
      </c>
      <c r="N30" s="6">
        <v>7394</v>
      </c>
      <c r="O30" s="7">
        <v>0.13005470247832099</v>
      </c>
      <c r="P30" s="8">
        <v>830</v>
      </c>
      <c r="Q30" s="6">
        <v>595</v>
      </c>
      <c r="R30" s="7">
        <v>8.0470651879902599E-2</v>
      </c>
      <c r="S30" s="7">
        <v>1.04655866884773E-2</v>
      </c>
      <c r="T30" s="7">
        <v>1.45990536998927E-2</v>
      </c>
      <c r="U30" s="7">
        <v>6.8555381184438796E-2</v>
      </c>
      <c r="V30" s="9">
        <v>0.1</v>
      </c>
      <c r="W30" s="78"/>
      <c r="X30" s="72"/>
      <c r="Y30" s="72"/>
    </row>
    <row r="31" spans="1:25">
      <c r="A31" s="141"/>
      <c r="B31" s="141"/>
      <c r="C31" s="90"/>
      <c r="D31" s="91" t="s">
        <v>140</v>
      </c>
      <c r="E31" s="5">
        <v>44463.375501423601</v>
      </c>
      <c r="F31" s="39" t="s">
        <v>104</v>
      </c>
      <c r="G31" s="40">
        <v>4</v>
      </c>
      <c r="H31" s="41">
        <f t="shared" si="6"/>
        <v>4.8192771084337354E-3</v>
      </c>
      <c r="I31" s="41">
        <f t="shared" si="7"/>
        <v>7.0356885300687741E-5</v>
      </c>
      <c r="J31" s="6">
        <v>57804</v>
      </c>
      <c r="K31" s="6">
        <v>56853</v>
      </c>
      <c r="L31" s="7">
        <v>0.98354785135976797</v>
      </c>
      <c r="M31" s="8">
        <v>12107</v>
      </c>
      <c r="N31" s="6">
        <v>7394</v>
      </c>
      <c r="O31" s="7">
        <v>0.13005470247832099</v>
      </c>
      <c r="P31" s="8">
        <v>830</v>
      </c>
      <c r="Q31" s="6">
        <v>595</v>
      </c>
      <c r="R31" s="7">
        <v>8.0470651879902599E-2</v>
      </c>
      <c r="S31" s="7">
        <v>1.04655866884773E-2</v>
      </c>
      <c r="T31" s="7">
        <v>1.45990536998927E-2</v>
      </c>
      <c r="U31" s="7">
        <v>6.8555381184438796E-2</v>
      </c>
      <c r="V31" s="9">
        <v>0.1</v>
      </c>
      <c r="W31" s="78"/>
      <c r="X31" s="72"/>
      <c r="Y31" s="72"/>
    </row>
    <row r="32" spans="1:25">
      <c r="A32" s="141"/>
      <c r="B32" s="141"/>
      <c r="C32" s="90"/>
      <c r="D32" s="91" t="s">
        <v>140</v>
      </c>
      <c r="E32" s="5">
        <v>44463.375501423601</v>
      </c>
      <c r="F32" s="39" t="s">
        <v>127</v>
      </c>
      <c r="G32" s="40">
        <v>4</v>
      </c>
      <c r="H32" s="41">
        <f t="shared" si="6"/>
        <v>4.8192771084337354E-3</v>
      </c>
      <c r="I32" s="41">
        <f t="shared" si="7"/>
        <v>7.0356885300687741E-5</v>
      </c>
      <c r="J32" s="6">
        <v>57804</v>
      </c>
      <c r="K32" s="6">
        <v>56853</v>
      </c>
      <c r="L32" s="7">
        <v>0.98354785135976797</v>
      </c>
      <c r="M32" s="8">
        <v>12107</v>
      </c>
      <c r="N32" s="6">
        <v>7394</v>
      </c>
      <c r="O32" s="7">
        <v>0.13005470247832099</v>
      </c>
      <c r="P32" s="8">
        <v>830</v>
      </c>
      <c r="Q32" s="6">
        <v>595</v>
      </c>
      <c r="R32" s="7">
        <v>8.0470651879902599E-2</v>
      </c>
      <c r="S32" s="7">
        <v>1.04655866884773E-2</v>
      </c>
      <c r="T32" s="7">
        <v>1.45990536998927E-2</v>
      </c>
      <c r="U32" s="7">
        <v>6.8555381184438796E-2</v>
      </c>
      <c r="V32" s="9">
        <v>0.1</v>
      </c>
      <c r="W32" s="78"/>
      <c r="X32" s="72"/>
      <c r="Y32" s="72"/>
    </row>
    <row r="33" spans="1:25">
      <c r="A33" s="141"/>
      <c r="B33" s="141"/>
      <c r="C33" s="90"/>
      <c r="D33" s="91" t="s">
        <v>140</v>
      </c>
      <c r="E33" s="5">
        <v>44463.375501423601</v>
      </c>
      <c r="F33" s="39" t="s">
        <v>145</v>
      </c>
      <c r="G33" s="40">
        <v>1</v>
      </c>
      <c r="H33" s="41">
        <f t="shared" si="6"/>
        <v>1.2048192771084338E-3</v>
      </c>
      <c r="I33" s="41">
        <f t="shared" si="7"/>
        <v>1.7589221325171935E-5</v>
      </c>
      <c r="J33" s="6">
        <v>57804</v>
      </c>
      <c r="K33" s="6">
        <v>56853</v>
      </c>
      <c r="L33" s="7">
        <v>0.98354785135976797</v>
      </c>
      <c r="M33" s="8">
        <v>12107</v>
      </c>
      <c r="N33" s="6">
        <v>7394</v>
      </c>
      <c r="O33" s="7">
        <v>0.13005470247832099</v>
      </c>
      <c r="P33" s="8">
        <v>830</v>
      </c>
      <c r="Q33" s="6">
        <v>595</v>
      </c>
      <c r="R33" s="7">
        <v>8.0470651879902599E-2</v>
      </c>
      <c r="S33" s="7">
        <v>1.04655866884773E-2</v>
      </c>
      <c r="T33" s="7">
        <v>1.45990536998927E-2</v>
      </c>
      <c r="U33" s="7">
        <v>6.8555381184438796E-2</v>
      </c>
      <c r="V33" s="9">
        <v>0.1</v>
      </c>
      <c r="W33" s="78"/>
      <c r="X33" s="72"/>
      <c r="Y33" s="72"/>
    </row>
    <row r="34" spans="1:25">
      <c r="A34" s="141"/>
      <c r="B34" s="141"/>
      <c r="C34" s="90"/>
      <c r="D34" s="91" t="s">
        <v>140</v>
      </c>
      <c r="E34" s="5">
        <v>44463.375501423601</v>
      </c>
      <c r="F34" s="39" t="s">
        <v>144</v>
      </c>
      <c r="G34" s="40">
        <v>2</v>
      </c>
      <c r="H34" s="41">
        <f t="shared" si="6"/>
        <v>2.4096385542168677E-3</v>
      </c>
      <c r="I34" s="41">
        <f t="shared" si="7"/>
        <v>3.517844265034387E-5</v>
      </c>
      <c r="J34" s="6">
        <v>57804</v>
      </c>
      <c r="K34" s="6">
        <v>56853</v>
      </c>
      <c r="L34" s="7">
        <v>0.98354785135976797</v>
      </c>
      <c r="M34" s="8">
        <v>12107</v>
      </c>
      <c r="N34" s="6">
        <v>7394</v>
      </c>
      <c r="O34" s="7">
        <v>0.13005470247832099</v>
      </c>
      <c r="P34" s="8">
        <v>830</v>
      </c>
      <c r="Q34" s="6">
        <v>595</v>
      </c>
      <c r="R34" s="7">
        <v>8.0470651879902599E-2</v>
      </c>
      <c r="S34" s="7">
        <v>1.04655866884773E-2</v>
      </c>
      <c r="T34" s="7">
        <v>1.45990536998927E-2</v>
      </c>
      <c r="U34" s="7">
        <v>6.8555381184438796E-2</v>
      </c>
      <c r="V34" s="9">
        <v>0.1</v>
      </c>
      <c r="W34" s="78"/>
      <c r="X34" s="72"/>
      <c r="Y34" s="72"/>
    </row>
    <row r="35" spans="1:25">
      <c r="A35" s="141"/>
      <c r="B35" s="141"/>
      <c r="C35" s="90"/>
      <c r="D35" s="91" t="s">
        <v>140</v>
      </c>
      <c r="E35" s="5">
        <v>44463.375501423601</v>
      </c>
      <c r="F35" s="39" t="s">
        <v>128</v>
      </c>
      <c r="G35" s="40">
        <v>4</v>
      </c>
      <c r="H35" s="41">
        <f t="shared" si="6"/>
        <v>4.8192771084337354E-3</v>
      </c>
      <c r="I35" s="41">
        <f t="shared" si="7"/>
        <v>7.0356885300687741E-5</v>
      </c>
      <c r="J35" s="6">
        <v>57804</v>
      </c>
      <c r="K35" s="6">
        <v>56853</v>
      </c>
      <c r="L35" s="7">
        <v>0.98354785135976797</v>
      </c>
      <c r="M35" s="8">
        <v>12107</v>
      </c>
      <c r="N35" s="6">
        <v>7394</v>
      </c>
      <c r="O35" s="7">
        <v>0.13005470247832099</v>
      </c>
      <c r="P35" s="8">
        <v>830</v>
      </c>
      <c r="Q35" s="6">
        <v>595</v>
      </c>
      <c r="R35" s="7">
        <v>8.0470651879902599E-2</v>
      </c>
      <c r="S35" s="7">
        <v>1.04655866884773E-2</v>
      </c>
      <c r="T35" s="7">
        <v>1.45990536998927E-2</v>
      </c>
      <c r="U35" s="7">
        <v>6.8555381184438796E-2</v>
      </c>
      <c r="V35" s="9">
        <v>0.1</v>
      </c>
      <c r="W35" s="78"/>
      <c r="X35" s="72"/>
      <c r="Y35" s="72"/>
    </row>
    <row r="36" spans="1:25">
      <c r="A36" s="141"/>
      <c r="B36" s="142"/>
      <c r="C36" s="132" t="s">
        <v>58</v>
      </c>
      <c r="D36" s="134"/>
      <c r="E36" s="86" t="s">
        <v>0</v>
      </c>
      <c r="F36" s="86"/>
      <c r="G36" s="86"/>
      <c r="H36" s="86"/>
      <c r="I36" s="86"/>
      <c r="J36" s="17">
        <v>189684</v>
      </c>
      <c r="K36" s="17">
        <v>160584</v>
      </c>
      <c r="L36" s="18">
        <v>0.84658695514645399</v>
      </c>
      <c r="M36" s="19">
        <v>34242</v>
      </c>
      <c r="N36" s="17">
        <v>20637</v>
      </c>
      <c r="O36" s="18">
        <v>0.12851218054102501</v>
      </c>
      <c r="P36" s="19">
        <v>2826</v>
      </c>
      <c r="Q36" s="17">
        <v>2015</v>
      </c>
      <c r="R36" s="18">
        <v>9.7640160876096296E-2</v>
      </c>
      <c r="S36" s="18">
        <v>1.2547949982563599E-2</v>
      </c>
      <c r="T36" s="18">
        <v>1.7598266327903199E-2</v>
      </c>
      <c r="U36" s="18">
        <v>8.2530226038198706E-2</v>
      </c>
      <c r="V36" s="86" t="s">
        <v>0</v>
      </c>
      <c r="W36" s="86" t="s">
        <v>0</v>
      </c>
      <c r="X36" s="72"/>
      <c r="Y36" s="72"/>
    </row>
    <row r="37" spans="1:25">
      <c r="A37" s="142"/>
      <c r="B37" s="135" t="s">
        <v>142</v>
      </c>
      <c r="C37" s="133"/>
      <c r="D37" s="134"/>
      <c r="E37" s="83" t="s">
        <v>0</v>
      </c>
      <c r="F37" s="83"/>
      <c r="G37" s="83"/>
      <c r="H37" s="83"/>
      <c r="I37" s="83"/>
      <c r="J37" s="21">
        <v>189684</v>
      </c>
      <c r="K37" s="21">
        <v>160584</v>
      </c>
      <c r="L37" s="22">
        <v>0.84658695514645399</v>
      </c>
      <c r="M37" s="23">
        <v>34242</v>
      </c>
      <c r="N37" s="21">
        <v>20637</v>
      </c>
      <c r="O37" s="22">
        <v>0.12851218054102501</v>
      </c>
      <c r="P37" s="23">
        <v>2826</v>
      </c>
      <c r="Q37" s="21">
        <v>2015</v>
      </c>
      <c r="R37" s="22">
        <v>9.7640160876096296E-2</v>
      </c>
      <c r="S37" s="22">
        <v>1.2547949982563599E-2</v>
      </c>
      <c r="T37" s="22">
        <v>1.7598266327903199E-2</v>
      </c>
      <c r="U37" s="22">
        <v>8.2530226038198706E-2</v>
      </c>
      <c r="V37" s="83" t="s">
        <v>0</v>
      </c>
      <c r="W37" s="83" t="s">
        <v>0</v>
      </c>
      <c r="X37" s="72"/>
      <c r="Y37" s="72"/>
    </row>
    <row r="38" spans="1:25">
      <c r="A38" s="136" t="s">
        <v>60</v>
      </c>
      <c r="B38" s="133"/>
      <c r="C38" s="133"/>
      <c r="D38" s="134"/>
      <c r="E38" s="87" t="s">
        <v>0</v>
      </c>
      <c r="F38" s="87"/>
      <c r="G38" s="87"/>
      <c r="H38" s="87"/>
      <c r="I38" s="87"/>
      <c r="J38" s="25">
        <v>189684</v>
      </c>
      <c r="K38" s="25">
        <v>160584</v>
      </c>
      <c r="L38" s="26">
        <v>0.84658695514645399</v>
      </c>
      <c r="M38" s="27">
        <v>34242</v>
      </c>
      <c r="N38" s="25">
        <v>20637</v>
      </c>
      <c r="O38" s="26">
        <v>0.12851218054102501</v>
      </c>
      <c r="P38" s="27">
        <v>2826</v>
      </c>
      <c r="Q38" s="25">
        <v>2015</v>
      </c>
      <c r="R38" s="26">
        <v>9.7640160876096296E-2</v>
      </c>
      <c r="S38" s="26">
        <v>1.2547949982563599E-2</v>
      </c>
      <c r="T38" s="26">
        <v>1.7598266327903199E-2</v>
      </c>
      <c r="U38" s="26">
        <v>8.2530226038198706E-2</v>
      </c>
      <c r="V38" s="87" t="s">
        <v>0</v>
      </c>
      <c r="W38" s="87" t="s">
        <v>0</v>
      </c>
      <c r="X38" s="72"/>
      <c r="Y38" s="72"/>
    </row>
    <row r="39" spans="1:25">
      <c r="A39" s="137" t="s">
        <v>114</v>
      </c>
      <c r="B39" s="133"/>
      <c r="C39" s="133"/>
      <c r="D39" s="134"/>
      <c r="E39" s="88" t="s">
        <v>0</v>
      </c>
      <c r="F39" s="88"/>
      <c r="G39" s="88"/>
      <c r="H39" s="88"/>
      <c r="I39" s="88"/>
      <c r="J39" s="29">
        <v>189684</v>
      </c>
      <c r="K39" s="29">
        <v>160584</v>
      </c>
      <c r="L39" s="30">
        <v>0.84658695514645399</v>
      </c>
      <c r="M39" s="31">
        <v>34242</v>
      </c>
      <c r="N39" s="29">
        <v>20637</v>
      </c>
      <c r="O39" s="30">
        <v>0.12851218054102501</v>
      </c>
      <c r="P39" s="31">
        <v>2826</v>
      </c>
      <c r="Q39" s="29">
        <v>2015</v>
      </c>
      <c r="R39" s="30">
        <v>9.7640160876096296E-2</v>
      </c>
      <c r="S39" s="30">
        <v>1.2547949982563599E-2</v>
      </c>
      <c r="T39" s="30">
        <v>1.7598266327903199E-2</v>
      </c>
      <c r="U39" s="30">
        <v>8.2530226038198706E-2</v>
      </c>
      <c r="V39" s="88" t="s">
        <v>0</v>
      </c>
      <c r="W39" s="88" t="s">
        <v>0</v>
      </c>
      <c r="X39" s="72"/>
      <c r="Y39" s="72"/>
    </row>
    <row r="40" spans="1:25" ht="0" hidden="1" customHeight="1"/>
  </sheetData>
  <autoFilter ref="A3:W3" xr:uid="{4B55AC68-6CAE-4354-A864-68F58929C5A0}"/>
  <mergeCells count="8">
    <mergeCell ref="A38:D38"/>
    <mergeCell ref="A39:D39"/>
    <mergeCell ref="A2:E2"/>
    <mergeCell ref="A4:A37"/>
    <mergeCell ref="B4:B36"/>
    <mergeCell ref="C4:C28"/>
    <mergeCell ref="C36:D36"/>
    <mergeCell ref="B37:D37"/>
  </mergeCells>
  <hyperlinks>
    <hyperlink ref="D4" r:id="rId1" xr:uid="{2298F1EC-9C91-4A34-9B23-0A8E6BE8851E}"/>
    <hyperlink ref="D13" r:id="rId2" xr:uid="{9D99006D-6A40-4422-87F4-94C33CE55178}"/>
    <hyperlink ref="D28" r:id="rId3" xr:uid="{B8A8314C-0EFA-4EC6-905A-EAF4697EEB08}"/>
    <hyperlink ref="D5" r:id="rId4" xr:uid="{C3CF16D9-133A-413F-8025-72F012664C10}"/>
    <hyperlink ref="D6" r:id="rId5" xr:uid="{6DE3210E-EBC9-4A2A-937C-093144D2D7EF}"/>
    <hyperlink ref="D7" r:id="rId6" xr:uid="{B8C708FB-4185-4E36-933A-213D6A197005}"/>
    <hyperlink ref="D8" r:id="rId7" xr:uid="{90765C0F-21FC-4FE1-A162-007AD86F55DA}"/>
    <hyperlink ref="D9" r:id="rId8" xr:uid="{58360403-EE43-449B-8A3A-E9DE92240CED}"/>
    <hyperlink ref="D10" r:id="rId9" xr:uid="{C9164FF4-C2C0-4AB8-B93A-1444465F7D14}"/>
    <hyperlink ref="D11" r:id="rId10" xr:uid="{7A2A65E5-5C8B-4A83-BCA6-CF0E0B37A07C}"/>
    <hyperlink ref="D14" r:id="rId11" xr:uid="{8124A209-1330-4D2C-9CAE-8C33FB3CB73A}"/>
    <hyperlink ref="D15" r:id="rId12" xr:uid="{616FD3D1-DA80-4905-BDFC-951139E82DD6}"/>
    <hyperlink ref="D16" r:id="rId13" xr:uid="{BB589621-5906-48A0-BCD6-57ABD2B741D1}"/>
    <hyperlink ref="D17" r:id="rId14" xr:uid="{C942B66A-6E4D-4E18-8DDA-33814D957654}"/>
    <hyperlink ref="D18" r:id="rId15" xr:uid="{ECFCBD32-B302-4F87-AC70-57F6C57389C4}"/>
    <hyperlink ref="D19" r:id="rId16" xr:uid="{89FEFEBD-1EAF-41BF-BB24-058BCCFE6C0B}"/>
    <hyperlink ref="D20" r:id="rId17" xr:uid="{F1A6A7B2-BA01-4977-8A72-73C3CC93F7B7}"/>
    <hyperlink ref="D21" r:id="rId18" xr:uid="{0588E637-9F24-4D6F-8EA0-501A4120A3E0}"/>
    <hyperlink ref="D22" r:id="rId19" xr:uid="{5D5FE428-45FF-4C1F-8AB4-8D0DE322B5D5}"/>
    <hyperlink ref="D23" r:id="rId20" xr:uid="{1F346A2B-74F6-43EE-977B-08708CE44DDA}"/>
    <hyperlink ref="D24" r:id="rId21" xr:uid="{05477B7A-C8B8-4D5E-8B98-33EDCBB649C8}"/>
    <hyperlink ref="D25" r:id="rId22" xr:uid="{840F878A-0760-452A-9CDB-226C6E9C0305}"/>
    <hyperlink ref="D26" r:id="rId23" xr:uid="{8003C315-5911-41D0-91DD-EC1F7BCE36A0}"/>
    <hyperlink ref="D29" r:id="rId24" xr:uid="{D02CEF94-411A-411D-A66E-1EA0B3348B02}"/>
    <hyperlink ref="D30" r:id="rId25" xr:uid="{96B56BF9-DECD-436B-96AA-B744180BE0AD}"/>
    <hyperlink ref="D31" r:id="rId26" xr:uid="{C2815220-FB64-48F1-A36B-79A1CFF9D67A}"/>
    <hyperlink ref="D32" r:id="rId27" xr:uid="{1E3C1EB9-8D53-4AEB-B646-F8D159D622A4}"/>
    <hyperlink ref="D33" r:id="rId28" xr:uid="{187CEB6F-19D3-44CD-97B0-31B6C4337A34}"/>
    <hyperlink ref="D34" r:id="rId29" xr:uid="{D71948A2-7699-448C-B147-EA9A763C4F13}"/>
    <hyperlink ref="D35" r:id="rId30" xr:uid="{AABD5E84-785C-4413-8C1A-AF1B2822A3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 </vt:lpstr>
      <vt:lpstr>July 2021</vt:lpstr>
      <vt:lpstr>Aug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2021-02-10T14:59:30Z</dcterms:created>
  <dcterms:modified xsi:type="dcterms:W3CDTF">2022-01-07T18:46:35Z</dcterms:modified>
</cp:coreProperties>
</file>